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ERVIDOR\Compartida\01 COMUN\012.POCTEFA\123. POCTEFA 2021-2027\123C DOC POCTEFA\C3. CONVOCATORIAS texto y formulario\1AAP TODOS DOCUMENTOS\"/>
    </mc:Choice>
  </mc:AlternateContent>
  <xr:revisionPtr revIDLastSave="0" documentId="13_ncr:1_{87AF27B6-2421-48A7-B843-891780CF883E}" xr6:coauthVersionLast="47" xr6:coauthVersionMax="47" xr10:uidLastSave="{00000000-0000-0000-0000-000000000000}"/>
  <bookViews>
    <workbookView xWindow="-110" yWindow="-110" windowWidth="19420" windowHeight="10420" xr2:uid="{00000000-000D-0000-FFFF-FFFF00000000}"/>
  </bookViews>
  <sheets>
    <sheet name="Notice à lire" sheetId="18" r:id="rId1"/>
    <sheet name="DATOS FINANCIEROS PROYECTO " sheetId="1" r:id="rId2"/>
    <sheet name="Datos Financiero Socio" sheetId="2" r:id="rId3"/>
    <sheet name="JdF-CdF" sheetId="3" r:id="rId4"/>
    <sheet name="Socio_2" sheetId="12" r:id="rId5"/>
    <sheet name="Socio_3" sheetId="15" r:id="rId6"/>
    <sheet name="Socio_4" sheetId="16" r:id="rId7"/>
  </sheets>
  <definedNames>
    <definedName name="_xlnm._FilterDatabase" localSheetId="2" hidden="1">'Datos Financiero Socio'!$A$3:$R$28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1" l="1"/>
  <c r="I18" i="1"/>
  <c r="H18" i="1"/>
  <c r="G18" i="1"/>
  <c r="F18" i="1"/>
  <c r="E18" i="1"/>
  <c r="J17" i="1"/>
  <c r="I17" i="1"/>
  <c r="H17" i="1"/>
  <c r="G17" i="1"/>
  <c r="F17" i="1"/>
  <c r="E17" i="1"/>
  <c r="F32" i="1"/>
  <c r="G32" i="1"/>
  <c r="H32" i="1"/>
  <c r="I32" i="1"/>
  <c r="J32" i="1"/>
  <c r="K32" i="1"/>
  <c r="F33" i="1"/>
  <c r="G33" i="1"/>
  <c r="H33" i="1"/>
  <c r="I33" i="1"/>
  <c r="J33" i="1"/>
  <c r="K33" i="1"/>
  <c r="F34" i="1"/>
  <c r="G34" i="1"/>
  <c r="H34" i="1"/>
  <c r="I34" i="1"/>
  <c r="J34" i="1"/>
  <c r="K34" i="1"/>
  <c r="F35" i="1"/>
  <c r="G35" i="1"/>
  <c r="H35" i="1"/>
  <c r="I35" i="1"/>
  <c r="J35" i="1"/>
  <c r="K35" i="1"/>
  <c r="E35" i="1"/>
  <c r="E34" i="1"/>
  <c r="E33" i="1"/>
  <c r="E32" i="1"/>
  <c r="M3" i="16"/>
  <c r="L3" i="16"/>
  <c r="K3" i="16"/>
  <c r="J3" i="16"/>
  <c r="I3" i="16"/>
  <c r="H3" i="16"/>
  <c r="G3" i="16"/>
  <c r="M3" i="15"/>
  <c r="L3" i="15"/>
  <c r="K3" i="15"/>
  <c r="J3" i="15"/>
  <c r="I3" i="15"/>
  <c r="H3" i="15"/>
  <c r="G3" i="15"/>
  <c r="M3" i="12"/>
  <c r="L3" i="12"/>
  <c r="K3" i="12"/>
  <c r="J3" i="12"/>
  <c r="I3" i="12"/>
  <c r="H3" i="12"/>
  <c r="G3" i="12"/>
  <c r="I3" i="3"/>
  <c r="J3" i="3"/>
  <c r="K3" i="3"/>
  <c r="L3" i="3"/>
  <c r="M3" i="3"/>
  <c r="H3" i="3"/>
  <c r="G3" i="3"/>
  <c r="D32" i="1"/>
  <c r="D20" i="1"/>
  <c r="D19" i="1"/>
  <c r="D18" i="1"/>
  <c r="L8" i="1"/>
  <c r="L9" i="1"/>
  <c r="L10" i="1"/>
  <c r="J8" i="1"/>
  <c r="J9" i="1"/>
  <c r="J10" i="1"/>
  <c r="F8" i="1"/>
  <c r="F9" i="1"/>
  <c r="D10" i="1"/>
  <c r="F23" i="2"/>
  <c r="F24" i="2"/>
  <c r="F25" i="2"/>
  <c r="F26" i="2"/>
  <c r="F22" i="2"/>
  <c r="J27" i="2"/>
  <c r="K27" i="2"/>
  <c r="I26" i="2"/>
  <c r="J26" i="2"/>
  <c r="K26" i="2"/>
  <c r="L26" i="2"/>
  <c r="M26" i="2"/>
  <c r="H25" i="2"/>
  <c r="I25" i="2"/>
  <c r="J25" i="2"/>
  <c r="K25" i="2"/>
  <c r="L25" i="2"/>
  <c r="M25" i="2"/>
  <c r="H24" i="2"/>
  <c r="I24" i="2"/>
  <c r="J24" i="2"/>
  <c r="K24" i="2"/>
  <c r="L24" i="2"/>
  <c r="M24" i="2"/>
  <c r="H23" i="2"/>
  <c r="I23" i="2"/>
  <c r="J23" i="2"/>
  <c r="K23" i="2"/>
  <c r="L23" i="2"/>
  <c r="M23" i="2"/>
  <c r="H22" i="2"/>
  <c r="I22" i="2"/>
  <c r="J22" i="2"/>
  <c r="K22" i="2"/>
  <c r="L22" i="2"/>
  <c r="M22" i="2"/>
  <c r="H27" i="2"/>
  <c r="H26" i="2"/>
  <c r="G25" i="2"/>
  <c r="G24" i="2"/>
  <c r="G23" i="2"/>
  <c r="G22" i="2"/>
  <c r="N47" i="16"/>
  <c r="N46" i="16"/>
  <c r="N45" i="16"/>
  <c r="N44" i="16"/>
  <c r="F44" i="16"/>
  <c r="F43" i="16"/>
  <c r="N43" i="16" s="1"/>
  <c r="M40" i="16"/>
  <c r="M27" i="2" s="1"/>
  <c r="L40" i="16"/>
  <c r="L27" i="2" s="1"/>
  <c r="K40" i="16"/>
  <c r="J40" i="16"/>
  <c r="I40" i="16"/>
  <c r="I27" i="2" s="1"/>
  <c r="H40" i="16"/>
  <c r="Q37" i="16"/>
  <c r="Q36" i="16"/>
  <c r="Q35" i="16"/>
  <c r="F35" i="16"/>
  <c r="G34" i="16"/>
  <c r="F34" i="16" s="1"/>
  <c r="Q34" i="16" s="1"/>
  <c r="G33" i="16"/>
  <c r="F33" i="16" s="1"/>
  <c r="P30" i="16"/>
  <c r="O30" i="16"/>
  <c r="N30" i="16"/>
  <c r="M30" i="16"/>
  <c r="L30" i="16"/>
  <c r="K30" i="16"/>
  <c r="O27" i="16"/>
  <c r="O26" i="16"/>
  <c r="O25" i="16"/>
  <c r="F24" i="16"/>
  <c r="O24" i="16" s="1"/>
  <c r="O23" i="16"/>
  <c r="F23" i="16"/>
  <c r="O22" i="16"/>
  <c r="F22" i="16"/>
  <c r="O21" i="16"/>
  <c r="N18" i="16"/>
  <c r="M18" i="16"/>
  <c r="L18" i="16"/>
  <c r="K18" i="16"/>
  <c r="J18" i="16"/>
  <c r="I18" i="16"/>
  <c r="H18" i="16"/>
  <c r="F18" i="16"/>
  <c r="K15" i="16"/>
  <c r="H15" i="16"/>
  <c r="F15" i="16"/>
  <c r="K14" i="16"/>
  <c r="H14" i="16"/>
  <c r="F14" i="16"/>
  <c r="N12" i="16"/>
  <c r="N11" i="16"/>
  <c r="N10" i="16"/>
  <c r="F9" i="16"/>
  <c r="N9" i="16" s="1"/>
  <c r="N8" i="16"/>
  <c r="F8" i="16"/>
  <c r="M5" i="16"/>
  <c r="M15" i="16" s="1"/>
  <c r="L5" i="16"/>
  <c r="L15" i="16" s="1"/>
  <c r="K5" i="16"/>
  <c r="J5" i="16"/>
  <c r="J15" i="16" s="1"/>
  <c r="I5" i="16"/>
  <c r="I15" i="16" s="1"/>
  <c r="H5" i="16"/>
  <c r="G5" i="16"/>
  <c r="G15" i="16" s="1"/>
  <c r="F5" i="16"/>
  <c r="F17" i="2"/>
  <c r="F18" i="2"/>
  <c r="F19" i="2"/>
  <c r="F20" i="2"/>
  <c r="F16" i="2"/>
  <c r="I21" i="2"/>
  <c r="J21" i="2"/>
  <c r="L21" i="2"/>
  <c r="I20" i="2"/>
  <c r="J20" i="2"/>
  <c r="K20" i="2"/>
  <c r="L20" i="2"/>
  <c r="M20" i="2"/>
  <c r="H19" i="2"/>
  <c r="I19" i="2"/>
  <c r="J19" i="2"/>
  <c r="K19" i="2"/>
  <c r="L19" i="2"/>
  <c r="M19" i="2"/>
  <c r="H18" i="2"/>
  <c r="I18" i="2"/>
  <c r="J18" i="2"/>
  <c r="K18" i="2"/>
  <c r="L18" i="2"/>
  <c r="M18" i="2"/>
  <c r="H17" i="2"/>
  <c r="I17" i="2"/>
  <c r="J17" i="2"/>
  <c r="K17" i="2"/>
  <c r="L17" i="2"/>
  <c r="M17" i="2"/>
  <c r="H16" i="2"/>
  <c r="I16" i="2"/>
  <c r="J16" i="2"/>
  <c r="K16" i="2"/>
  <c r="L16" i="2"/>
  <c r="M16" i="2"/>
  <c r="H21" i="2"/>
  <c r="H20" i="2"/>
  <c r="G19" i="2"/>
  <c r="G18" i="2"/>
  <c r="G17" i="2"/>
  <c r="G16" i="2"/>
  <c r="N47" i="15"/>
  <c r="N46" i="15"/>
  <c r="N45" i="15"/>
  <c r="N44" i="15"/>
  <c r="N43" i="15"/>
  <c r="M40" i="15"/>
  <c r="M21" i="2" s="1"/>
  <c r="L40" i="15"/>
  <c r="K40" i="15"/>
  <c r="K21" i="2" s="1"/>
  <c r="F21" i="2" s="1"/>
  <c r="J40" i="15"/>
  <c r="I40" i="15"/>
  <c r="H40" i="15"/>
  <c r="Q37" i="15"/>
  <c r="Q36" i="15"/>
  <c r="Q35" i="15"/>
  <c r="F35" i="15"/>
  <c r="G34" i="15"/>
  <c r="F34" i="15"/>
  <c r="Q34" i="15" s="1"/>
  <c r="G33" i="15"/>
  <c r="F33" i="15" s="1"/>
  <c r="P30" i="15"/>
  <c r="O30" i="15"/>
  <c r="N30" i="15"/>
  <c r="M30" i="15"/>
  <c r="L30" i="15"/>
  <c r="K30" i="15"/>
  <c r="O27" i="15"/>
  <c r="O26" i="15"/>
  <c r="O25" i="15"/>
  <c r="F24" i="15"/>
  <c r="O24" i="15" s="1"/>
  <c r="O23" i="15"/>
  <c r="F23" i="15"/>
  <c r="O22" i="15"/>
  <c r="F22" i="15"/>
  <c r="O21" i="15"/>
  <c r="N18" i="15"/>
  <c r="M18" i="15"/>
  <c r="L18" i="15"/>
  <c r="K18" i="15"/>
  <c r="J18" i="15"/>
  <c r="I18" i="15"/>
  <c r="H18" i="15"/>
  <c r="F18" i="15"/>
  <c r="J15" i="15"/>
  <c r="H15" i="15"/>
  <c r="J14" i="15"/>
  <c r="H14" i="15"/>
  <c r="N12" i="15"/>
  <c r="N11" i="15"/>
  <c r="N10" i="15"/>
  <c r="N9" i="15"/>
  <c r="F9" i="15"/>
  <c r="N8" i="15"/>
  <c r="F8" i="15"/>
  <c r="M5" i="15"/>
  <c r="M15" i="15" s="1"/>
  <c r="L5" i="15"/>
  <c r="L15" i="15" s="1"/>
  <c r="K5" i="15"/>
  <c r="K15" i="15" s="1"/>
  <c r="J5" i="15"/>
  <c r="I5" i="15"/>
  <c r="I15" i="15" s="1"/>
  <c r="H5" i="15"/>
  <c r="G5" i="15"/>
  <c r="G15" i="15" s="1"/>
  <c r="F5" i="15"/>
  <c r="F15" i="15" s="1"/>
  <c r="I15" i="2"/>
  <c r="J15" i="2"/>
  <c r="M15" i="2"/>
  <c r="H15" i="2"/>
  <c r="I14" i="2"/>
  <c r="J14" i="2"/>
  <c r="K14" i="2"/>
  <c r="L14" i="2"/>
  <c r="M14" i="2"/>
  <c r="H14" i="2"/>
  <c r="F14" i="2" s="1"/>
  <c r="I12" i="2"/>
  <c r="K12" i="2"/>
  <c r="M12" i="2"/>
  <c r="J13" i="2"/>
  <c r="K13" i="2"/>
  <c r="L13" i="2"/>
  <c r="M13" i="2"/>
  <c r="G13" i="2"/>
  <c r="K11" i="2"/>
  <c r="M11" i="2"/>
  <c r="I10" i="2"/>
  <c r="K10" i="2"/>
  <c r="M10" i="2"/>
  <c r="N47" i="12"/>
  <c r="N46" i="12"/>
  <c r="F45" i="12"/>
  <c r="N45" i="12" s="1"/>
  <c r="F44" i="12"/>
  <c r="N44" i="12" s="1"/>
  <c r="F43" i="12"/>
  <c r="N43" i="12" s="1"/>
  <c r="M40" i="12"/>
  <c r="L40" i="12"/>
  <c r="L15" i="2" s="1"/>
  <c r="K40" i="12"/>
  <c r="K15" i="2" s="1"/>
  <c r="J40" i="12"/>
  <c r="I40" i="12"/>
  <c r="H40" i="12"/>
  <c r="Q37" i="12"/>
  <c r="Q36" i="12"/>
  <c r="Q35" i="12"/>
  <c r="F35" i="12"/>
  <c r="G34" i="12"/>
  <c r="F34" i="12" s="1"/>
  <c r="Q34" i="12" s="1"/>
  <c r="G33" i="12"/>
  <c r="F33" i="12"/>
  <c r="Q33" i="12" s="1"/>
  <c r="P30" i="12"/>
  <c r="O30" i="12"/>
  <c r="N30" i="12"/>
  <c r="M30" i="12"/>
  <c r="L30" i="12"/>
  <c r="K30" i="12"/>
  <c r="O27" i="12"/>
  <c r="O26" i="12"/>
  <c r="O25" i="12"/>
  <c r="F24" i="12"/>
  <c r="O24" i="12" s="1"/>
  <c r="O23" i="12"/>
  <c r="F23" i="12"/>
  <c r="F22" i="12"/>
  <c r="O22" i="12" s="1"/>
  <c r="O21" i="12"/>
  <c r="N18" i="12"/>
  <c r="M18" i="12"/>
  <c r="L18" i="12"/>
  <c r="K18" i="12"/>
  <c r="J18" i="12"/>
  <c r="I13" i="2" s="1"/>
  <c r="I18" i="12"/>
  <c r="H13" i="2" s="1"/>
  <c r="H18" i="12"/>
  <c r="L15" i="12"/>
  <c r="L12" i="2" s="1"/>
  <c r="K15" i="12"/>
  <c r="L14" i="12"/>
  <c r="L11" i="2" s="1"/>
  <c r="K14" i="12"/>
  <c r="N12" i="12"/>
  <c r="N11" i="12"/>
  <c r="N10" i="12"/>
  <c r="F9" i="12"/>
  <c r="N9" i="12" s="1"/>
  <c r="F8" i="12"/>
  <c r="N8" i="12" s="1"/>
  <c r="M5" i="12"/>
  <c r="M15" i="12" s="1"/>
  <c r="L5" i="12"/>
  <c r="L10" i="2" s="1"/>
  <c r="K5" i="12"/>
  <c r="J5" i="12"/>
  <c r="J15" i="12" s="1"/>
  <c r="J12" i="2" s="1"/>
  <c r="I5" i="12"/>
  <c r="I15" i="12" s="1"/>
  <c r="H5" i="12"/>
  <c r="H15" i="12" s="1"/>
  <c r="H12" i="2" s="1"/>
  <c r="G5" i="12"/>
  <c r="G14" i="12" s="1"/>
  <c r="G11" i="2" s="1"/>
  <c r="F5" i="12"/>
  <c r="F14" i="12" s="1"/>
  <c r="J7" i="1"/>
  <c r="L7" i="1"/>
  <c r="D7" i="1"/>
  <c r="D17" i="1"/>
  <c r="H7" i="2"/>
  <c r="I7" i="2"/>
  <c r="J7" i="2"/>
  <c r="K7" i="2"/>
  <c r="L7" i="2"/>
  <c r="M7" i="2"/>
  <c r="G7" i="2"/>
  <c r="I9" i="2"/>
  <c r="J9" i="2"/>
  <c r="K9" i="2"/>
  <c r="L9" i="2"/>
  <c r="M9" i="2"/>
  <c r="H9" i="2"/>
  <c r="I8" i="2"/>
  <c r="J8" i="2"/>
  <c r="K8" i="2"/>
  <c r="L8" i="2"/>
  <c r="M8" i="2"/>
  <c r="H8" i="2"/>
  <c r="F8" i="2" s="1"/>
  <c r="F9" i="2"/>
  <c r="H40" i="3"/>
  <c r="I40" i="3"/>
  <c r="J40" i="3"/>
  <c r="K40" i="3"/>
  <c r="L40" i="3"/>
  <c r="M40" i="3"/>
  <c r="K30" i="3"/>
  <c r="L30" i="3"/>
  <c r="M30" i="3"/>
  <c r="N30" i="3"/>
  <c r="O30" i="3"/>
  <c r="P30" i="3"/>
  <c r="H18" i="3"/>
  <c r="I18" i="3"/>
  <c r="J18" i="3"/>
  <c r="K18" i="3"/>
  <c r="L18" i="3"/>
  <c r="M18" i="3"/>
  <c r="N18" i="3"/>
  <c r="F44" i="3"/>
  <c r="F45" i="3"/>
  <c r="N45" i="3" s="1"/>
  <c r="F43" i="3"/>
  <c r="N46" i="3"/>
  <c r="N47" i="3"/>
  <c r="N43" i="3"/>
  <c r="F35" i="3"/>
  <c r="Q35" i="3" s="1"/>
  <c r="O21" i="3"/>
  <c r="F9" i="3"/>
  <c r="N9" i="3" s="1"/>
  <c r="F8" i="3"/>
  <c r="N8" i="3" s="1"/>
  <c r="H5" i="3"/>
  <c r="H14" i="3" s="1"/>
  <c r="H5" i="2" s="1"/>
  <c r="I5" i="3"/>
  <c r="I14" i="3" s="1"/>
  <c r="I5" i="2" s="1"/>
  <c r="J5" i="3"/>
  <c r="J14" i="3" s="1"/>
  <c r="J5" i="2" s="1"/>
  <c r="K5" i="3"/>
  <c r="K4" i="2" s="1"/>
  <c r="L5" i="3"/>
  <c r="L14" i="3" s="1"/>
  <c r="L5" i="2" s="1"/>
  <c r="M5" i="3"/>
  <c r="M15" i="3" s="1"/>
  <c r="M6" i="2" s="1"/>
  <c r="G5" i="3"/>
  <c r="G4" i="2" s="1"/>
  <c r="Q37" i="3"/>
  <c r="Q36" i="3"/>
  <c r="O26" i="3"/>
  <c r="O27" i="3"/>
  <c r="O25" i="3"/>
  <c r="N10" i="3"/>
  <c r="N11" i="3"/>
  <c r="N12" i="3"/>
  <c r="G33" i="3"/>
  <c r="G34" i="3"/>
  <c r="F34" i="3" s="1"/>
  <c r="Q34" i="3" s="1"/>
  <c r="F24" i="3"/>
  <c r="O24" i="3" s="1"/>
  <c r="F23" i="3"/>
  <c r="O23" i="3" s="1"/>
  <c r="F22" i="3"/>
  <c r="O22" i="3" s="1"/>
  <c r="G15" i="12" l="1"/>
  <c r="G12" i="2" s="1"/>
  <c r="F12" i="2" s="1"/>
  <c r="G10" i="2"/>
  <c r="J10" i="2"/>
  <c r="H10" i="2"/>
  <c r="H14" i="12"/>
  <c r="H11" i="2" s="1"/>
  <c r="F13" i="2"/>
  <c r="F15" i="12"/>
  <c r="F18" i="12"/>
  <c r="F27" i="2"/>
  <c r="F30" i="16"/>
  <c r="F3" i="16" s="1"/>
  <c r="Q33" i="16"/>
  <c r="I14" i="16"/>
  <c r="F40" i="16"/>
  <c r="J14" i="16"/>
  <c r="L14" i="16"/>
  <c r="M14" i="16"/>
  <c r="G14" i="16"/>
  <c r="F30" i="15"/>
  <c r="Q33" i="15"/>
  <c r="I14" i="15"/>
  <c r="F40" i="15"/>
  <c r="K14" i="15"/>
  <c r="L14" i="15"/>
  <c r="M14" i="15"/>
  <c r="F14" i="15"/>
  <c r="G14" i="15"/>
  <c r="F15" i="2"/>
  <c r="F30" i="12"/>
  <c r="I14" i="12"/>
  <c r="I11" i="2" s="1"/>
  <c r="F40" i="12"/>
  <c r="J14" i="12"/>
  <c r="J11" i="2" s="1"/>
  <c r="M14" i="12"/>
  <c r="F7" i="2"/>
  <c r="F40" i="3"/>
  <c r="N44" i="3"/>
  <c r="K14" i="3"/>
  <c r="K5" i="2" s="1"/>
  <c r="L15" i="3"/>
  <c r="L6" i="2" s="1"/>
  <c r="K15" i="3"/>
  <c r="K6" i="2" s="1"/>
  <c r="J15" i="3"/>
  <c r="J6" i="2" s="1"/>
  <c r="M4" i="2"/>
  <c r="L4" i="2"/>
  <c r="M14" i="3"/>
  <c r="M5" i="2" s="1"/>
  <c r="J4" i="2"/>
  <c r="G15" i="3"/>
  <c r="G6" i="2" s="1"/>
  <c r="G14" i="3"/>
  <c r="G5" i="2" s="1"/>
  <c r="I4" i="2"/>
  <c r="I15" i="3"/>
  <c r="I6" i="2" s="1"/>
  <c r="H4" i="2"/>
  <c r="H15" i="3"/>
  <c r="H6" i="2" s="1"/>
  <c r="F18" i="3"/>
  <c r="F5" i="3"/>
  <c r="F14" i="3" s="1"/>
  <c r="F33" i="3"/>
  <c r="F10" i="2" l="1"/>
  <c r="F11" i="2"/>
  <c r="F28" i="2" s="1"/>
  <c r="F3" i="12"/>
  <c r="D8" i="1" s="1"/>
  <c r="F3" i="15"/>
  <c r="D9" i="1" s="1"/>
  <c r="F30" i="3"/>
  <c r="Q33" i="3"/>
  <c r="F6" i="2"/>
  <c r="F4" i="2"/>
  <c r="F5" i="2"/>
  <c r="F15" i="3"/>
  <c r="F3" i="3" s="1"/>
  <c r="D33" i="1"/>
  <c r="D34" i="1"/>
  <c r="G19" i="1"/>
  <c r="G20" i="1"/>
  <c r="F19" i="1"/>
  <c r="F20" i="1"/>
  <c r="I11" i="1"/>
  <c r="J11" i="1"/>
  <c r="K10" i="1" l="1"/>
  <c r="K9" i="1"/>
  <c r="E36" i="1"/>
  <c r="D35" i="1" s="1"/>
  <c r="D36" i="1" s="1"/>
  <c r="D21" i="1" l="1"/>
  <c r="K8" i="1"/>
  <c r="F7" i="1"/>
  <c r="F36" i="1"/>
  <c r="G36" i="1"/>
  <c r="D11" i="1" l="1"/>
  <c r="E7" i="1" s="1"/>
  <c r="K7" i="1"/>
  <c r="I36" i="1"/>
  <c r="K36" i="1"/>
  <c r="J36" i="1"/>
  <c r="H36" i="1"/>
  <c r="E8" i="1" l="1"/>
  <c r="E10" i="1"/>
  <c r="E9" i="1"/>
  <c r="G7" i="1"/>
  <c r="F11" i="1"/>
  <c r="E11" i="1" l="1"/>
  <c r="H10" i="1"/>
  <c r="H8" i="1"/>
  <c r="H9" i="1"/>
  <c r="H7" i="1"/>
  <c r="H11" i="1" l="1"/>
</calcChain>
</file>

<file path=xl/sharedStrings.xml><?xml version="1.0" encoding="utf-8"?>
<sst xmlns="http://schemas.openxmlformats.org/spreadsheetml/2006/main" count="594" uniqueCount="153">
  <si>
    <t>% FEDER total</t>
  </si>
  <si>
    <r>
      <t>JdF1/</t>
    </r>
    <r>
      <rPr>
        <sz val="11"/>
        <color theme="4"/>
        <rFont val="Calibri"/>
        <family val="2"/>
        <scheme val="minor"/>
      </rPr>
      <t>CdF1</t>
    </r>
  </si>
  <si>
    <t>France (FR)</t>
  </si>
  <si>
    <r>
      <t>Socio2 /</t>
    </r>
    <r>
      <rPr>
        <sz val="11"/>
        <color theme="4"/>
        <rFont val="Calibri"/>
        <family val="2"/>
        <scheme val="minor"/>
      </rPr>
      <t>Partenaire2</t>
    </r>
  </si>
  <si>
    <t>España (ES)</t>
  </si>
  <si>
    <r>
      <t xml:space="preserve">Socio3 </t>
    </r>
    <r>
      <rPr>
        <sz val="11"/>
        <color theme="4"/>
        <rFont val="Calibri"/>
        <family val="2"/>
        <scheme val="minor"/>
      </rPr>
      <t>/Partenaire3</t>
    </r>
  </si>
  <si>
    <t/>
  </si>
  <si>
    <r>
      <t>Socio4 /</t>
    </r>
    <r>
      <rPr>
        <sz val="11"/>
        <color theme="4"/>
        <rFont val="Calibri"/>
        <family val="2"/>
        <scheme val="minor"/>
      </rPr>
      <t>Partenaire4</t>
    </r>
  </si>
  <si>
    <t>Andorra (AN)</t>
  </si>
  <si>
    <t>Total</t>
  </si>
  <si>
    <r>
      <t xml:space="preserve">D.2 Costes por categoría previstos </t>
    </r>
    <r>
      <rPr>
        <sz val="11"/>
        <color theme="4"/>
        <rFont val="Calibri"/>
        <family val="2"/>
        <scheme val="minor"/>
      </rPr>
      <t>/Coût par catégorie prévus</t>
    </r>
  </si>
  <si>
    <t>Taux forfaitaire %</t>
  </si>
  <si>
    <t>JdF1</t>
  </si>
  <si>
    <t xml:space="preserve">Socio2 </t>
  </si>
  <si>
    <t>Socio3</t>
  </si>
  <si>
    <t>Socio4</t>
  </si>
  <si>
    <t>ID</t>
  </si>
  <si>
    <t>Pers. 1</t>
  </si>
  <si>
    <t>Pers.2</t>
  </si>
  <si>
    <t>Pers.3</t>
  </si>
  <si>
    <t>Ext.1</t>
  </si>
  <si>
    <t>Ext.2</t>
  </si>
  <si>
    <t>Ext.3</t>
  </si>
  <si>
    <t>catering</t>
  </si>
  <si>
    <t>analisis laboratorio</t>
  </si>
  <si>
    <t>% de imputacion ver apartado D.2.5 del manual</t>
  </si>
  <si>
    <t>Equ.1</t>
  </si>
  <si>
    <t>Equ.2</t>
  </si>
  <si>
    <t>camara</t>
  </si>
  <si>
    <t>ordenadores</t>
  </si>
  <si>
    <t xml:space="preserve">procedimiento de contratacion previsto*/ </t>
  </si>
  <si>
    <t>Inf.1</t>
  </si>
  <si>
    <t>obras rehabilitacion edificio</t>
  </si>
  <si>
    <t>Inf.2</t>
  </si>
  <si>
    <t>estacionamiento</t>
  </si>
  <si>
    <t>Inf.3</t>
  </si>
  <si>
    <t>contrucción edificio</t>
  </si>
  <si>
    <t>investigador/chercheur</t>
  </si>
  <si>
    <t>administrativo/adminitratif</t>
  </si>
  <si>
    <t>Pers.X</t>
  </si>
  <si>
    <t>Ext.4</t>
  </si>
  <si>
    <t>Ext.5</t>
  </si>
  <si>
    <t>evento (organización externalizada)</t>
  </si>
  <si>
    <t>Equ.4</t>
  </si>
  <si>
    <t>maquina/machine</t>
  </si>
  <si>
    <r>
      <t>Objeto/</t>
    </r>
    <r>
      <rPr>
        <sz val="11"/>
        <color theme="4" tint="-0.249977111117893"/>
        <rFont val="Calibri"/>
        <family val="2"/>
        <scheme val="minor"/>
      </rPr>
      <t>Objet</t>
    </r>
  </si>
  <si>
    <r>
      <t xml:space="preserve">Descripción/ </t>
    </r>
    <r>
      <rPr>
        <sz val="11"/>
        <color theme="4" tint="-0.249977111117893"/>
        <rFont val="Calibri"/>
        <family val="2"/>
        <scheme val="minor"/>
      </rPr>
      <t>Description</t>
    </r>
  </si>
  <si>
    <r>
      <t xml:space="preserve">procedimiento de contratacion previsto* / </t>
    </r>
    <r>
      <rPr>
        <sz val="11"/>
        <color theme="4" tint="-0.249977111117893"/>
        <rFont val="Calibri"/>
        <family val="2"/>
        <scheme val="minor"/>
      </rPr>
      <t>procédure de commande publique-mise en concurrence prévue*
500 caractères</t>
    </r>
  </si>
  <si>
    <r>
      <t xml:space="preserve">duración de amortización </t>
    </r>
    <r>
      <rPr>
        <b/>
        <u/>
        <sz val="9"/>
        <color rgb="FF000000"/>
        <rFont val="Calibri"/>
        <family val="2"/>
        <scheme val="minor"/>
      </rPr>
      <t>en el proyecto</t>
    </r>
    <r>
      <rPr>
        <sz val="9"/>
        <color indexed="8"/>
        <rFont val="Calibri"/>
        <family val="2"/>
        <scheme val="minor"/>
      </rPr>
      <t xml:space="preserve"> (meses) a partir de la fecha de adquisición del equipo
</t>
    </r>
    <r>
      <rPr>
        <sz val="9"/>
        <color theme="4" tint="-0.249977111117893"/>
        <rFont val="Calibri"/>
        <family val="2"/>
        <scheme val="minor"/>
      </rPr>
      <t>durée de l'amortissement au sein du projet (en mois) à partir de la date d'acquisitions de l'équipement.</t>
    </r>
  </si>
  <si>
    <r>
      <t xml:space="preserve">coste unitario / </t>
    </r>
    <r>
      <rPr>
        <sz val="11"/>
        <color theme="4" tint="-0.249977111117893"/>
        <rFont val="Calibri"/>
        <family val="2"/>
        <scheme val="minor"/>
      </rPr>
      <t>coût unitaire</t>
    </r>
  </si>
  <si>
    <t>Ext X</t>
  </si>
  <si>
    <t>…</t>
  </si>
  <si>
    <t>Equ. X</t>
  </si>
  <si>
    <t>Inf.X</t>
  </si>
  <si>
    <r>
      <t>Descripción del puesto/</t>
    </r>
    <r>
      <rPr>
        <sz val="11"/>
        <color theme="4"/>
        <rFont val="Calibri"/>
        <family val="2"/>
        <scheme val="minor"/>
      </rPr>
      <t>Descripción du poste</t>
    </r>
  </si>
  <si>
    <r>
      <t xml:space="preserve">% de dedicación del tiempo previsto / </t>
    </r>
    <r>
      <rPr>
        <sz val="11"/>
        <color theme="4"/>
        <rFont val="Calibri"/>
        <family val="2"/>
        <scheme val="minor"/>
      </rPr>
      <t>% d'affectation du temps prévu</t>
    </r>
  </si>
  <si>
    <r>
      <t>TOTAL personal imputado /</t>
    </r>
    <r>
      <rPr>
        <sz val="11"/>
        <color theme="4"/>
        <rFont val="Calibri"/>
        <family val="2"/>
        <scheme val="minor"/>
      </rPr>
      <t xml:space="preserve"> Total personnel imputé</t>
    </r>
  </si>
  <si>
    <r>
      <t>Objeto /</t>
    </r>
    <r>
      <rPr>
        <sz val="11"/>
        <color theme="4"/>
        <rFont val="Calibri"/>
        <family val="2"/>
        <scheme val="minor"/>
      </rPr>
      <t>Objet</t>
    </r>
  </si>
  <si>
    <r>
      <t>nº de unidad /</t>
    </r>
    <r>
      <rPr>
        <sz val="11"/>
        <color theme="4"/>
        <rFont val="Calibri"/>
        <family val="2"/>
        <scheme val="minor"/>
      </rPr>
      <t>nº d'unité</t>
    </r>
  </si>
  <si>
    <r>
      <t>coste unitario /</t>
    </r>
    <r>
      <rPr>
        <sz val="11"/>
        <color theme="4"/>
        <rFont val="Calibri"/>
        <family val="2"/>
        <scheme val="minor"/>
      </rPr>
      <t>coût unitaire</t>
    </r>
  </si>
  <si>
    <r>
      <t>coste imputado al proyecto (coste unitario  x nº de unidad) /</t>
    </r>
    <r>
      <rPr>
        <sz val="11"/>
        <color theme="4"/>
        <rFont val="Calibri"/>
        <family val="2"/>
        <scheme val="minor"/>
      </rPr>
      <t>Coût imputé au projet (coût unitaier * nº d'unité)</t>
    </r>
  </si>
  <si>
    <r>
      <t>TOTAL Viaje y Alojamiento (a tanto alzado, 6% de los gastos de personal)/</t>
    </r>
    <r>
      <rPr>
        <sz val="11"/>
        <color theme="4"/>
        <rFont val="Calibri"/>
        <family val="2"/>
        <scheme val="minor"/>
      </rPr>
      <t xml:space="preserve">TOTAL Déplacement et Hébergement (forfairaire 6% calculé sur les dépenses de Personnel)  </t>
    </r>
  </si>
  <si>
    <r>
      <t xml:space="preserve">TOTAL Gastos administración y de oficina (a tanto alzado, 15% de los gastos de personal) / TOTAL </t>
    </r>
    <r>
      <rPr>
        <sz val="11"/>
        <color theme="4" tint="-0.249977111117893"/>
        <rFont val="Calibri"/>
        <family val="2"/>
        <scheme val="minor"/>
      </rPr>
      <t>frais de bureau et administratifs</t>
    </r>
    <r>
      <rPr>
        <sz val="11"/>
        <color indexed="8"/>
        <rFont val="Calibri"/>
        <family val="2"/>
        <scheme val="minor"/>
      </rPr>
      <t xml:space="preserve"> (forfairaire 15% calculé sur les dépenses de Personnel)</t>
    </r>
  </si>
  <si>
    <t>Coste Total Jefe de Fila/Coût total chef de file</t>
  </si>
  <si>
    <t xml:space="preserve">* L'instruction et la possible approbation du projet ne présume pas de la régularité de la proecéreu de commande publique/mise en concurrence sélectionnée. En dernière instance, il appartient à l0entite de respecter les normes nationales , européennes et celles marquées par le programma </t>
  </si>
  <si>
    <t xml:space="preserve">* la instrucción y posible aprobación del proyecto no presume de la regularidad del procedimiento de contratacion seleccionado. En ultima instancia la entidad es responsable de cumplir con las normas nacionales, europeas y las marcadas por el programa </t>
  </si>
  <si>
    <t>chargé de mission</t>
  </si>
  <si>
    <r>
      <t xml:space="preserve">Periodo 2 = fecha periodo 1 + 6 meses
</t>
    </r>
    <r>
      <rPr>
        <sz val="9"/>
        <color theme="4"/>
        <rFont val="Calibri"/>
        <family val="2"/>
        <scheme val="minor"/>
      </rPr>
      <t>Période 2 = Fecha période 1 + 6 mois</t>
    </r>
  </si>
  <si>
    <r>
      <t xml:space="preserve">Periodo 3 = fecha periodo 2 + 6 meses
</t>
    </r>
    <r>
      <rPr>
        <sz val="9"/>
        <color theme="4"/>
        <rFont val="Calibri"/>
        <family val="2"/>
        <scheme val="minor"/>
      </rPr>
      <t>Période 3 = Fecha période 2 + 6 mois</t>
    </r>
  </si>
  <si>
    <r>
      <t xml:space="preserve">Periodo 4 = fecha periodo 1 + 6 meses
</t>
    </r>
    <r>
      <rPr>
        <sz val="9"/>
        <color theme="4"/>
        <rFont val="Calibri"/>
        <family val="2"/>
        <scheme val="minor"/>
      </rPr>
      <t>Période 4 = Fecha période 1 + 6 mois</t>
    </r>
  </si>
  <si>
    <r>
      <t xml:space="preserve">Preparación (previos fecha inicio proyectos)/
</t>
    </r>
    <r>
      <rPr>
        <sz val="9"/>
        <color theme="4"/>
        <rFont val="Calibri"/>
        <family val="2"/>
        <scheme val="minor"/>
      </rPr>
      <t>Préparation (antérieur date début projet)</t>
    </r>
    <r>
      <rPr>
        <sz val="9"/>
        <color indexed="8"/>
        <rFont val="Calibri"/>
        <family val="2"/>
        <scheme val="minor"/>
      </rPr>
      <t xml:space="preserve">
 </t>
    </r>
  </si>
  <si>
    <r>
      <t xml:space="preserve">Periodo 1 =  fecha inicio + 6 meses 
</t>
    </r>
    <r>
      <rPr>
        <sz val="9"/>
        <color theme="4"/>
        <rFont val="Calibri"/>
        <family val="2"/>
        <scheme val="minor"/>
      </rPr>
      <t>Période 1 = date début + 6 mois</t>
    </r>
    <r>
      <rPr>
        <sz val="9"/>
        <color indexed="8"/>
        <rFont val="Calibri"/>
        <family val="2"/>
        <scheme val="minor"/>
      </rPr>
      <t xml:space="preserve">
</t>
    </r>
  </si>
  <si>
    <t>Vista global de todos los coste de socios /Vue globale de tous les coûts des partenaires</t>
  </si>
  <si>
    <r>
      <t>Personal /</t>
    </r>
    <r>
      <rPr>
        <sz val="11"/>
        <color theme="4"/>
        <rFont val="Calibri"/>
        <family val="2"/>
        <scheme val="minor"/>
      </rPr>
      <t>Personnel</t>
    </r>
  </si>
  <si>
    <r>
      <t>Gastos de administración y oficina /</t>
    </r>
    <r>
      <rPr>
        <sz val="11"/>
        <color theme="4"/>
        <rFont val="Calibri"/>
        <family val="2"/>
        <scheme val="minor"/>
      </rPr>
      <t>Frais adminitratifs et de bureau</t>
    </r>
  </si>
  <si>
    <r>
      <t>Viajes y alojamiento /</t>
    </r>
    <r>
      <rPr>
        <sz val="11"/>
        <color theme="4"/>
        <rFont val="Calibri"/>
        <family val="2"/>
        <scheme val="minor"/>
      </rPr>
      <t>Déplacement et Hébergement</t>
    </r>
  </si>
  <si>
    <r>
      <t>Asesoramiento y Servicios externos /</t>
    </r>
    <r>
      <rPr>
        <sz val="11"/>
        <color theme="4"/>
        <rFont val="Calibri"/>
        <family val="2"/>
        <scheme val="minor"/>
      </rPr>
      <t>Compétence et services externes</t>
    </r>
  </si>
  <si>
    <r>
      <t>Equipos /</t>
    </r>
    <r>
      <rPr>
        <sz val="11"/>
        <color theme="4"/>
        <rFont val="Calibri"/>
        <family val="2"/>
        <scheme val="minor"/>
      </rPr>
      <t>Equipements</t>
    </r>
  </si>
  <si>
    <r>
      <t>Infraestructuras y Obras /</t>
    </r>
    <r>
      <rPr>
        <sz val="11"/>
        <color theme="4"/>
        <rFont val="Calibri"/>
        <family val="2"/>
        <scheme val="minor"/>
      </rPr>
      <t>Infrastructures et Travaux</t>
    </r>
  </si>
  <si>
    <r>
      <t>Nº Socio/</t>
    </r>
    <r>
      <rPr>
        <sz val="11"/>
        <color theme="4"/>
        <rFont val="Calibri"/>
        <family val="2"/>
        <scheme val="minor"/>
      </rPr>
      <t>Nº de Partenaire</t>
    </r>
  </si>
  <si>
    <r>
      <t>País/</t>
    </r>
    <r>
      <rPr>
        <sz val="11"/>
        <color theme="4"/>
        <rFont val="Calibri"/>
        <family val="2"/>
        <scheme val="minor"/>
      </rPr>
      <t>Pays</t>
    </r>
  </si>
  <si>
    <t>Categoría de Gastos/Categorie de Dépense</t>
  </si>
  <si>
    <r>
      <t xml:space="preserve">Tipo de Socio </t>
    </r>
    <r>
      <rPr>
        <sz val="11"/>
        <color theme="4"/>
        <rFont val="Calibri"/>
        <family val="2"/>
        <scheme val="minor"/>
      </rPr>
      <t>/Type de partenaire</t>
    </r>
  </si>
  <si>
    <r>
      <t>Nombre Entidad</t>
    </r>
    <r>
      <rPr>
        <sz val="11"/>
        <color theme="4"/>
        <rFont val="Calibri"/>
        <family val="2"/>
        <scheme val="minor"/>
      </rPr>
      <t>/Nom Entité</t>
    </r>
  </si>
  <si>
    <r>
      <t>País /</t>
    </r>
    <r>
      <rPr>
        <sz val="11"/>
        <color theme="4"/>
        <rFont val="Calibri"/>
        <family val="2"/>
        <scheme val="minor"/>
      </rPr>
      <t>Pays</t>
    </r>
  </si>
  <si>
    <r>
      <t>Coste Total /</t>
    </r>
    <r>
      <rPr>
        <sz val="11"/>
        <color theme="4"/>
        <rFont val="Calibri"/>
        <family val="2"/>
        <scheme val="minor"/>
      </rPr>
      <t>Coût Total</t>
    </r>
  </si>
  <si>
    <r>
      <t xml:space="preserve">% del total del proyecto / </t>
    </r>
    <r>
      <rPr>
        <sz val="11"/>
        <color theme="4"/>
        <rFont val="Calibri"/>
        <family val="2"/>
        <scheme val="minor"/>
      </rPr>
      <t>% du projet total</t>
    </r>
  </si>
  <si>
    <t>FEDER POCTEFA</t>
  </si>
  <si>
    <r>
      <t>Tasa/</t>
    </r>
    <r>
      <rPr>
        <sz val="11"/>
        <color theme="4"/>
        <rFont val="Calibri"/>
        <family val="2"/>
        <scheme val="minor"/>
      </rPr>
      <t>Taux</t>
    </r>
    <r>
      <rPr>
        <sz val="11"/>
        <color indexed="8"/>
        <rFont val="Calibri"/>
        <family val="2"/>
        <scheme val="minor"/>
      </rPr>
      <t xml:space="preserve"> FEDER %</t>
    </r>
  </si>
  <si>
    <r>
      <t>Cofinanciación Publica /</t>
    </r>
    <r>
      <rPr>
        <sz val="11"/>
        <color theme="4"/>
        <rFont val="Calibri"/>
        <family val="2"/>
        <scheme val="minor"/>
      </rPr>
      <t xml:space="preserve">Cofinancement Public
</t>
    </r>
  </si>
  <si>
    <r>
      <t>Autofinanciación del socio /</t>
    </r>
    <r>
      <rPr>
        <sz val="11"/>
        <color theme="4"/>
        <rFont val="Calibri"/>
        <family val="2"/>
        <scheme val="minor"/>
      </rPr>
      <t>Autofinancement du partenaire</t>
    </r>
  </si>
  <si>
    <r>
      <t>tasa de autofinanciación /</t>
    </r>
    <r>
      <rPr>
        <sz val="11"/>
        <color theme="4"/>
        <rFont val="Calibri"/>
        <family val="2"/>
        <scheme val="minor"/>
      </rPr>
      <t xml:space="preserve">Taux d'autofinancement
</t>
    </r>
  </si>
  <si>
    <r>
      <t>Personal (Coste Real) /</t>
    </r>
    <r>
      <rPr>
        <sz val="11"/>
        <color theme="4"/>
        <rFont val="Calibri"/>
        <family val="2"/>
        <scheme val="minor"/>
      </rPr>
      <t>Personnel (Coût Réels)</t>
    </r>
  </si>
  <si>
    <r>
      <t xml:space="preserve">Gastos administración y de oficina  </t>
    </r>
    <r>
      <rPr>
        <i/>
        <sz val="11"/>
        <rFont val="Calibri"/>
        <family val="2"/>
        <scheme val="minor"/>
      </rPr>
      <t xml:space="preserve">(  15% de Personal)
</t>
    </r>
    <r>
      <rPr>
        <i/>
        <sz val="11"/>
        <color theme="4"/>
        <rFont val="Calibri"/>
        <family val="2"/>
        <scheme val="minor"/>
      </rPr>
      <t>Frais de bureau et administratifs (15% du personnel)</t>
    </r>
    <r>
      <rPr>
        <sz val="11"/>
        <color theme="4"/>
        <rFont val="Calibri"/>
        <family val="2"/>
        <scheme val="minor"/>
      </rPr>
      <t xml:space="preserve">
</t>
    </r>
  </si>
  <si>
    <r>
      <t>Viaje y alojamiento (6% de Personal) /</t>
    </r>
    <r>
      <rPr>
        <sz val="11"/>
        <color theme="4"/>
        <rFont val="Calibri"/>
        <family val="2"/>
        <scheme val="minor"/>
      </rPr>
      <t xml:space="preserve"> Déplacement et Hébergements (6% du personnel)</t>
    </r>
  </si>
  <si>
    <r>
      <t xml:space="preserve">Asesoramiento y Servicios externos - coste real / </t>
    </r>
    <r>
      <rPr>
        <sz val="11"/>
        <color theme="4"/>
        <rFont val="Calibri"/>
        <family val="2"/>
        <scheme val="minor"/>
      </rPr>
      <t>Compétences et Services Externes coût Réel</t>
    </r>
    <r>
      <rPr>
        <sz val="11"/>
        <color indexed="8"/>
        <rFont val="Calibri"/>
        <family val="2"/>
        <scheme val="minor"/>
      </rPr>
      <t xml:space="preserve">
</t>
    </r>
  </si>
  <si>
    <r>
      <t>Equipos (coûts réels) /</t>
    </r>
    <r>
      <rPr>
        <sz val="11"/>
        <color theme="4"/>
        <rFont val="Calibri"/>
        <family val="2"/>
        <scheme val="minor"/>
      </rPr>
      <t>Equipements (coût réels)</t>
    </r>
  </si>
  <si>
    <r>
      <t>Obras e Infraestrutuctura - coste real /</t>
    </r>
    <r>
      <rPr>
        <sz val="11"/>
        <color theme="4"/>
        <rFont val="Calibri"/>
        <family val="2"/>
        <scheme val="minor"/>
      </rPr>
      <t xml:space="preserve"> Infrastructures et travaux</t>
    </r>
  </si>
  <si>
    <t>FECHA DE INICIO:DD/MM/AAAA</t>
  </si>
  <si>
    <t>FECHA FIN: DD/MM/AAAA</t>
  </si>
  <si>
    <r>
      <t xml:space="preserve">D.3 Calendario de Coste previsto </t>
    </r>
    <r>
      <rPr>
        <sz val="11"/>
        <color theme="4"/>
        <rFont val="Calibri"/>
        <family val="2"/>
        <scheme val="minor"/>
      </rPr>
      <t>/Calendrier des coûts prévus</t>
    </r>
  </si>
  <si>
    <r>
      <t xml:space="preserve">Comprobacion (suma FEDER+cofi+autofi) - (Coste total) = 0 !
</t>
    </r>
    <r>
      <rPr>
        <sz val="11"/>
        <color theme="4"/>
        <rFont val="Calibri"/>
        <family val="2"/>
        <scheme val="minor"/>
      </rPr>
      <t>Vérification (somme FEDER+cofi+autofi) - Coût Total = 0 !</t>
    </r>
  </si>
  <si>
    <r>
      <t>TOTAL Gastos de Personal /</t>
    </r>
    <r>
      <rPr>
        <b/>
        <sz val="14"/>
        <color theme="4"/>
        <rFont val="Calibri"/>
        <family val="2"/>
        <scheme val="minor"/>
      </rPr>
      <t>TOTAL dépenses de Personnel</t>
    </r>
  </si>
  <si>
    <t>coste anual / Coût Annuel</t>
  </si>
  <si>
    <t>años / Année</t>
  </si>
  <si>
    <r>
      <t xml:space="preserve">procedimiento de contratacion previsto* / </t>
    </r>
    <r>
      <rPr>
        <sz val="8"/>
        <color theme="4" tint="-0.249977111117893"/>
        <rFont val="Calibri"/>
        <family val="2"/>
        <scheme val="minor"/>
      </rPr>
      <t>procédure de commande publique ou de mise en concurrence prévue*</t>
    </r>
  </si>
  <si>
    <t>asistencia tecnica /assistance technique</t>
  </si>
  <si>
    <t>estudio /étude</t>
  </si>
  <si>
    <r>
      <t xml:space="preserve">PRESUPUESTO DETALLADO DEL  JEFE DE FILA (JdF) : 
</t>
    </r>
    <r>
      <rPr>
        <b/>
        <sz val="16"/>
        <color theme="4" tint="-0.249977111117893"/>
        <rFont val="Calibri"/>
        <family val="2"/>
        <scheme val="minor"/>
      </rPr>
      <t>BUDGET DÉTAILLÉ DU CHEF DE FILE (CdF)</t>
    </r>
  </si>
  <si>
    <t>NOMBRE ENTIDAD /Nom de l'entité</t>
  </si>
  <si>
    <r>
      <t>TOTAL Asesoramiento y servicio externos /</t>
    </r>
    <r>
      <rPr>
        <b/>
        <sz val="14"/>
        <color theme="4" tint="-0.249977111117893"/>
        <rFont val="Calibri"/>
        <family val="2"/>
        <scheme val="minor"/>
      </rPr>
      <t xml:space="preserve">TOTAL  Compétences et Services Externes </t>
    </r>
  </si>
  <si>
    <t>3 devis</t>
  </si>
  <si>
    <t>procédure adaptée MAPA</t>
  </si>
  <si>
    <t>Marché Ouvert</t>
  </si>
  <si>
    <r>
      <rPr>
        <b/>
        <sz val="14"/>
        <color theme="1"/>
        <rFont val="Calibri"/>
        <family val="2"/>
        <scheme val="minor"/>
      </rPr>
      <t>TOTAL Equipos</t>
    </r>
    <r>
      <rPr>
        <b/>
        <sz val="14"/>
        <color rgb="FF2F75B5"/>
        <rFont val="Calibri"/>
        <family val="2"/>
        <scheme val="minor"/>
      </rPr>
      <t>/ TOTAL Equipements</t>
    </r>
  </si>
  <si>
    <r>
      <t>TOTAL Obras e Infraestrutuctura /</t>
    </r>
    <r>
      <rPr>
        <b/>
        <sz val="14"/>
        <color theme="4"/>
        <rFont val="Calibri"/>
        <family val="2"/>
        <scheme val="minor"/>
      </rPr>
      <t>Infrastructures et Travaux</t>
    </r>
  </si>
  <si>
    <r>
      <t xml:space="preserve">plazo de amortización del equipo (meses)
</t>
    </r>
    <r>
      <rPr>
        <sz val="11"/>
        <color theme="4"/>
        <rFont val="Calibri"/>
        <family val="2"/>
        <scheme val="minor"/>
      </rPr>
      <t>duree d'amortissement (en mois)</t>
    </r>
  </si>
  <si>
    <t>marché à bons de commande</t>
  </si>
  <si>
    <r>
      <t xml:space="preserve">Periodo 5 = fecha periodo 4 + 6 meses
</t>
    </r>
    <r>
      <rPr>
        <sz val="9"/>
        <color theme="4"/>
        <rFont val="Calibri"/>
        <family val="2"/>
        <scheme val="minor"/>
      </rPr>
      <t>Période 5 = Fecha période 4 + 6 mois</t>
    </r>
  </si>
  <si>
    <r>
      <t xml:space="preserve">Periodo 6 = fecha periodo 5 + 6 meses
</t>
    </r>
    <r>
      <rPr>
        <sz val="9"/>
        <color theme="4"/>
        <rFont val="Calibri"/>
        <family val="2"/>
        <scheme val="minor"/>
      </rPr>
      <t>Période 6 = Fecha période 5 + 6 mois</t>
    </r>
  </si>
  <si>
    <r>
      <t>coste imputado al proyecto (coste unitario  +*nº de unidad) * (duarcion de amrtizacion en el proyecto/plazo de amortización)*% de imputación/</t>
    </r>
    <r>
      <rPr>
        <sz val="11"/>
        <color theme="4"/>
        <rFont val="Calibri"/>
        <family val="2"/>
        <scheme val="minor"/>
      </rPr>
      <t>Coût imputé au projet (coût unitaier * nº d'unité)*(durée d'amortissement dans le projet/durée d'amortissement)*% d'imputation</t>
    </r>
  </si>
  <si>
    <t>Comprobacion/Vérification (doit être à zéropour être conform et équilibré</t>
  </si>
  <si>
    <r>
      <t xml:space="preserve">Comprobacion (suma periodo y prepatacón - personal immputado) debe estar a cero  /
</t>
    </r>
    <r>
      <rPr>
        <sz val="8"/>
        <color theme="4"/>
        <rFont val="Calibri"/>
        <family val="2"/>
        <scheme val="minor"/>
      </rPr>
      <t>Vérification(somme des périodes- coôut imputé= 0 (doit être à zéro)</t>
    </r>
  </si>
  <si>
    <r>
      <t xml:space="preserve">PRESUPUESTO DETALLADO Socio 2: 
</t>
    </r>
    <r>
      <rPr>
        <b/>
        <sz val="16"/>
        <color theme="4" tint="-0.249977111117893"/>
        <rFont val="Calibri"/>
        <family val="2"/>
        <scheme val="minor"/>
      </rPr>
      <t>BUDGET DÉTAILLÉ du Partenaire 2</t>
    </r>
  </si>
  <si>
    <t>Coste Total Socio 2/Coût total Partenaire 2</t>
  </si>
  <si>
    <t>En amarillo: Datos a rellenar/Données à saisir</t>
  </si>
  <si>
    <r>
      <t xml:space="preserve">PRESUPUESTO DETALLADO Socio 3: 
</t>
    </r>
    <r>
      <rPr>
        <b/>
        <sz val="16"/>
        <color theme="4" tint="-0.249977111117893"/>
        <rFont val="Calibri"/>
        <family val="2"/>
        <scheme val="minor"/>
      </rPr>
      <t>BUDGET DÉTAILLÉ du Partenaire 3</t>
    </r>
  </si>
  <si>
    <t>Coste Total Socio 3/Coût total Partenaire 3</t>
  </si>
  <si>
    <r>
      <t xml:space="preserve">PRESUPUESTO DETALLADO Socio 4: 
</t>
    </r>
    <r>
      <rPr>
        <b/>
        <sz val="16"/>
        <color theme="4" tint="-0.249977111117893"/>
        <rFont val="Calibri"/>
        <family val="2"/>
        <scheme val="minor"/>
      </rPr>
      <t>BUDGET DÉTAILLÉ du Partenaire 4</t>
    </r>
  </si>
  <si>
    <t>Coste Total Socio 4/Coût total Partenaire 4</t>
  </si>
  <si>
    <t>Inf2</t>
  </si>
  <si>
    <t>abierto</t>
  </si>
  <si>
    <t>3 presupuestos</t>
  </si>
  <si>
    <t>abierto simplificado</t>
  </si>
  <si>
    <t>acuerdo marco</t>
  </si>
  <si>
    <r>
      <t>EFA XXX/XX -ACRÓNIMO DEL PROYECTO</t>
    </r>
    <r>
      <rPr>
        <b/>
        <sz val="14"/>
        <color theme="4"/>
        <rFont val="Calibri"/>
        <family val="2"/>
        <scheme val="minor"/>
      </rPr>
      <t>/ ACRONYME DU PROJET</t>
    </r>
  </si>
  <si>
    <r>
      <t>D - DATOS FINANCIEROS DEL PROYECTO /</t>
    </r>
    <r>
      <rPr>
        <b/>
        <sz val="14"/>
        <color theme="4"/>
        <rFont val="Calibri"/>
        <family val="2"/>
        <scheme val="minor"/>
      </rPr>
      <t>DONNÉES FINANCIÈRES DU PROJET</t>
    </r>
  </si>
  <si>
    <r>
      <t xml:space="preserve">D.1 Plan Financiero Previsto </t>
    </r>
    <r>
      <rPr>
        <b/>
        <sz val="14"/>
        <color theme="4"/>
        <rFont val="Calibri"/>
        <family val="2"/>
        <scheme val="minor"/>
      </rPr>
      <t>/Plan de Financement Prévu</t>
    </r>
  </si>
  <si>
    <t>Notice d'utilisation à lire</t>
  </si>
  <si>
    <t>Lea las instrucciones de uso</t>
  </si>
  <si>
    <t>El primer paso para trabajar en esta hoja de calculo es crear los datos correspondientes a los gastos de cada socio (columna amarilla a rellenar). Cada entidad socia tiene una pestaña específica a rellenar. La pestaña "Datos Financiero socio" se rellena automáticamente una vez rellenados los datos por cada entidad socia. Lo mismo ocurre con la pestaña "datos financieros proyectos", para los datos relativos a los costes del proyecto. Terminados estos pasos quedaría por indicar el FEDER, la cofinanciación y la autofinanciación en las columnas amarillas.
 Este archivo contiene algunos datos financieros a modo de ejemplo para ayudar a comprender la lógica que seguirá la aplicación informática en SIGEFA. Se pueden añadir tantas pestañas como sea necesario en función del número de entidades socias que participen en el proyecto o líneas para más gastos, no obstante no se actualizará automaticamente en las pestañas Datos Financieros ni Datos Financiero Socio, sino que se deberá vincular manualmente a estas pestañas resúmenes.</t>
  </si>
  <si>
    <r>
      <t xml:space="preserve">Preparación (previos fecha inicio proyectos)/
</t>
    </r>
    <r>
      <rPr>
        <sz val="9"/>
        <color theme="4"/>
        <rFont val="Calibri"/>
        <family val="2"/>
        <scheme val="minor"/>
      </rPr>
      <t>Préparation (antérieur date début projet)</t>
    </r>
    <r>
      <rPr>
        <sz val="9"/>
        <color indexed="8"/>
        <rFont val="Calibri"/>
        <family val="2"/>
        <scheme val="minor"/>
      </rPr>
      <t xml:space="preserve">
</t>
    </r>
    <r>
      <rPr>
        <b/>
        <sz val="9"/>
        <color rgb="FFFF0000"/>
        <rFont val="Calibri"/>
        <family val="2"/>
        <scheme val="minor"/>
      </rPr>
      <t xml:space="preserve"> &lt;  01/11/2023</t>
    </r>
  </si>
  <si>
    <r>
      <t xml:space="preserve">Periodo 1 =  fecha inicio + 6 meses 
</t>
    </r>
    <r>
      <rPr>
        <sz val="9"/>
        <color theme="4"/>
        <rFont val="Calibri"/>
        <family val="2"/>
        <scheme val="minor"/>
      </rPr>
      <t>Période 1 = date début + 6 mois</t>
    </r>
    <r>
      <rPr>
        <sz val="9"/>
        <color indexed="8"/>
        <rFont val="Calibri"/>
        <family val="2"/>
        <scheme val="minor"/>
      </rPr>
      <t xml:space="preserve">
</t>
    </r>
    <r>
      <rPr>
        <b/>
        <sz val="9"/>
        <color rgb="FFFF0000"/>
        <rFont val="Calibri"/>
        <family val="2"/>
        <scheme val="minor"/>
      </rPr>
      <t>01/11/2023 --&gt; 30/04/2024</t>
    </r>
  </si>
  <si>
    <r>
      <t xml:space="preserve">Periodo 2 = fecha periodo 1 + 6 meses
</t>
    </r>
    <r>
      <rPr>
        <sz val="9"/>
        <color theme="4"/>
        <rFont val="Calibri"/>
        <family val="2"/>
        <scheme val="minor"/>
      </rPr>
      <t>Période 2 = Fecha période 1 + 6 mois</t>
    </r>
    <r>
      <rPr>
        <sz val="9"/>
        <color indexed="8"/>
        <rFont val="Calibri"/>
        <family val="2"/>
        <scheme val="minor"/>
      </rPr>
      <t xml:space="preserve">
</t>
    </r>
    <r>
      <rPr>
        <b/>
        <sz val="9"/>
        <color rgb="FFFF0000"/>
        <rFont val="Calibri"/>
        <family val="2"/>
        <scheme val="minor"/>
      </rPr>
      <t>01/05/2024 --&gt; 31/10/2024</t>
    </r>
  </si>
  <si>
    <r>
      <t xml:space="preserve">Periodo 3 = fecha periodo 2 + 6 meses
</t>
    </r>
    <r>
      <rPr>
        <sz val="9"/>
        <color theme="4"/>
        <rFont val="Calibri"/>
        <family val="2"/>
        <scheme val="minor"/>
      </rPr>
      <t>Période 3 = Fecha période 2 + 6 mois</t>
    </r>
    <r>
      <rPr>
        <sz val="9"/>
        <color indexed="8"/>
        <rFont val="Calibri"/>
        <family val="2"/>
        <scheme val="minor"/>
      </rPr>
      <t xml:space="preserve">
</t>
    </r>
    <r>
      <rPr>
        <b/>
        <sz val="9"/>
        <color rgb="FFFF0000"/>
        <rFont val="Calibri"/>
        <family val="2"/>
        <scheme val="minor"/>
      </rPr>
      <t>01/11/2024 --&gt; 30/04/2025</t>
    </r>
  </si>
  <si>
    <r>
      <t xml:space="preserve">Periodo 4 = fecha periodo 1 + 6 meses
</t>
    </r>
    <r>
      <rPr>
        <sz val="9"/>
        <color theme="4"/>
        <rFont val="Calibri"/>
        <family val="2"/>
        <scheme val="minor"/>
      </rPr>
      <t xml:space="preserve">Période 4 = Fecha période 1 + 6 mois
</t>
    </r>
    <r>
      <rPr>
        <b/>
        <sz val="9"/>
        <color rgb="FFFF0000"/>
        <rFont val="Calibri"/>
        <family val="2"/>
        <scheme val="minor"/>
      </rPr>
      <t>01/05/2025 --&gt; 31/10/2025</t>
    </r>
  </si>
  <si>
    <r>
      <t xml:space="preserve">Periodo 5 = fecha periodo 4 + 6 meses
</t>
    </r>
    <r>
      <rPr>
        <sz val="9"/>
        <color theme="4"/>
        <rFont val="Calibri"/>
        <family val="2"/>
        <scheme val="minor"/>
      </rPr>
      <t xml:space="preserve">Période 5 = Fecha période 4 + 6 mois
</t>
    </r>
    <r>
      <rPr>
        <b/>
        <sz val="9"/>
        <color rgb="FFFF0000"/>
        <rFont val="Calibri"/>
        <family val="2"/>
        <scheme val="minor"/>
      </rPr>
      <t>01/11/2025 --&gt; 30/04/2026</t>
    </r>
  </si>
  <si>
    <r>
      <t xml:space="preserve">Periodo 6 = fecha periodo 5 + 6 meses
</t>
    </r>
    <r>
      <rPr>
        <sz val="9"/>
        <color theme="4"/>
        <rFont val="Calibri"/>
        <family val="2"/>
        <scheme val="minor"/>
      </rPr>
      <t xml:space="preserve">Période 6 = Fecha période 5 + 6 mois
</t>
    </r>
    <r>
      <rPr>
        <b/>
        <sz val="9"/>
        <color rgb="FFFF0000"/>
        <rFont val="Calibri"/>
        <family val="2"/>
        <scheme val="minor"/>
      </rPr>
      <t>01/04/2026 --&gt; 31/10/2026</t>
    </r>
  </si>
  <si>
    <t>Ejemplo</t>
  </si>
  <si>
    <t>Exemple</t>
  </si>
  <si>
    <t>inicio/début</t>
  </si>
  <si>
    <t>fin</t>
  </si>
  <si>
    <t>La première étape pour travailler dans ce tableur est de créer/renseigner les données détaillées correspondant aux dépenses de chaque partenaire (colonne jaune à remplir). Chaque entité partenaire dispose d'un onglet spécifique à remplir. L'onglet "Datos Financiero Socio" se remplit automatiquement une fois que les données sont renseignées pour chaque entité partenaire. Il en va de même pour l'onglet "Datos Financiero Proyecto", pour les données relatives aux coûts du projet. Une fois ces étapes réalisées, il reste à indiquer le FEDER, le cofinancement et l'autofinancement dans les colonnes jaunes.
Ce fichier contient quelques données financières à titre d'exemple pour aider à comprendre la logique qui sera suivie par l'application informatique dans SIGEFA. Il est possible d'ajouter autant d'onglets que nécessaire en fonction du nombre de partenaires participant au projet ou de lignes pour plus de dépenses, mais ils ne seront pas automatiquement mis à jour dans les onglets Datos Financieros Proyecto et "Datos Financieros Socio", mais devront être liés manuellement à ces onglets récapitulatifs.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</si>
</sst>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_-* #,##0_-;\-* #,##0_-;_-* &quot;-&quot;??_-;_-@_-"/>
  </numFmts>
  <fonts count="34" x14ac:knownFonts="1">
    <font>
      <sz val="11"/>
      <color indexed="8"/>
      <name val="Calibri"/>
      <family val="2"/>
      <scheme val="minor"/>
    </font>
    <font>
      <sz val="11"/>
      <color indexed="8"/>
      <name val="Calibri"/>
      <family val="2"/>
      <scheme val="minor"/>
    </font>
    <font>
      <sz val="8"/>
      <name val="Calibri"/>
      <family val="2"/>
      <scheme val="minor"/>
    </font>
    <font>
      <sz val="11"/>
      <color theme="4"/>
      <name val="Calibri"/>
      <family val="2"/>
      <scheme val="minor"/>
    </font>
    <font>
      <u/>
      <sz val="11"/>
      <color theme="10"/>
      <name val="Calibri"/>
      <family val="2"/>
      <scheme val="minor"/>
    </font>
    <font>
      <b/>
      <sz val="11"/>
      <color indexed="8"/>
      <name val="Calibri"/>
      <family val="2"/>
      <scheme val="minor"/>
    </font>
    <font>
      <sz val="11"/>
      <color rgb="FF444444"/>
      <name val="Calibri"/>
      <family val="2"/>
      <charset val="1"/>
    </font>
    <font>
      <sz val="10"/>
      <color indexed="8"/>
      <name val="Calibri"/>
      <family val="2"/>
      <scheme val="minor"/>
    </font>
    <font>
      <sz val="8"/>
      <color indexed="8"/>
      <name val="Calibri"/>
      <family val="2"/>
      <scheme val="minor"/>
    </font>
    <font>
      <sz val="11"/>
      <color rgb="FFFF0000"/>
      <name val="Calibri"/>
      <family val="2"/>
      <scheme val="minor"/>
    </font>
    <font>
      <b/>
      <sz val="11"/>
      <color rgb="FF2F75B5"/>
      <name val="Calibri"/>
      <family val="2"/>
      <scheme val="minor"/>
    </font>
    <font>
      <sz val="8"/>
      <color rgb="FF2F75B5"/>
      <name val="Calibri"/>
      <family val="2"/>
      <scheme val="minor"/>
    </font>
    <font>
      <sz val="8"/>
      <color rgb="FF2F75B5"/>
      <name val="Calibri"/>
      <family val="2"/>
      <charset val="1"/>
    </font>
    <font>
      <sz val="11"/>
      <color theme="4" tint="-0.249977111117893"/>
      <name val="Calibri"/>
      <family val="2"/>
      <scheme val="minor"/>
    </font>
    <font>
      <sz val="9"/>
      <color indexed="8"/>
      <name val="Calibri"/>
      <family val="2"/>
      <scheme val="minor"/>
    </font>
    <font>
      <b/>
      <u/>
      <sz val="9"/>
      <color rgb="FF000000"/>
      <name val="Calibri"/>
      <family val="2"/>
      <scheme val="minor"/>
    </font>
    <font>
      <sz val="9"/>
      <color theme="4" tint="-0.249977111117893"/>
      <name val="Calibri"/>
      <family val="2"/>
      <scheme val="minor"/>
    </font>
    <font>
      <b/>
      <sz val="16"/>
      <color indexed="8"/>
      <name val="Calibri"/>
      <family val="2"/>
      <scheme val="minor"/>
    </font>
    <font>
      <b/>
      <sz val="14"/>
      <color indexed="8"/>
      <name val="Calibri"/>
      <family val="2"/>
      <scheme val="minor"/>
    </font>
    <font>
      <b/>
      <sz val="14"/>
      <color theme="4" tint="-0.249977111117893"/>
      <name val="Calibri"/>
      <family val="2"/>
      <scheme val="minor"/>
    </font>
    <font>
      <b/>
      <sz val="16"/>
      <color theme="4" tint="-0.249977111117893"/>
      <name val="Calibri"/>
      <family val="2"/>
      <scheme val="minor"/>
    </font>
    <font>
      <sz val="11"/>
      <name val="Calibri"/>
      <family val="2"/>
      <scheme val="minor"/>
    </font>
    <font>
      <sz val="9"/>
      <color theme="4"/>
      <name val="Calibri"/>
      <family val="2"/>
      <scheme val="minor"/>
    </font>
    <font>
      <i/>
      <sz val="11"/>
      <name val="Calibri"/>
      <family val="2"/>
      <scheme val="minor"/>
    </font>
    <font>
      <i/>
      <sz val="11"/>
      <color theme="4"/>
      <name val="Calibri"/>
      <family val="2"/>
      <scheme val="minor"/>
    </font>
    <font>
      <b/>
      <sz val="14"/>
      <color theme="4"/>
      <name val="Calibri"/>
      <family val="2"/>
      <scheme val="minor"/>
    </font>
    <font>
      <sz val="8"/>
      <color theme="4" tint="-0.249977111117893"/>
      <name val="Calibri"/>
      <family val="2"/>
      <scheme val="minor"/>
    </font>
    <font>
      <b/>
      <sz val="14"/>
      <color theme="1"/>
      <name val="Calibri"/>
      <family val="2"/>
      <scheme val="minor"/>
    </font>
    <font>
      <b/>
      <sz val="14"/>
      <color rgb="FF2F75B5"/>
      <name val="Calibri"/>
      <family val="2"/>
      <scheme val="minor"/>
    </font>
    <font>
      <sz val="8"/>
      <color theme="4"/>
      <name val="Calibri"/>
      <family val="2"/>
      <scheme val="minor"/>
    </font>
    <font>
      <b/>
      <sz val="12"/>
      <color rgb="FF000000"/>
      <name val="Calibri"/>
      <family val="2"/>
      <scheme val="minor"/>
    </font>
    <font>
      <b/>
      <sz val="11"/>
      <color theme="4"/>
      <name val="Calibri"/>
      <family val="2"/>
      <scheme val="minor"/>
    </font>
    <font>
      <b/>
      <sz val="9"/>
      <color rgb="FFFF0000"/>
      <name val="Calibri"/>
      <family val="2"/>
      <scheme val="minor"/>
    </font>
    <font>
      <i/>
      <sz val="11"/>
      <color indexed="8"/>
      <name val="Calibri"/>
      <family val="2"/>
      <scheme val="minor"/>
    </font>
  </fonts>
  <fills count="11">
    <fill>
      <patternFill patternType="none"/>
    </fill>
    <fill>
      <patternFill patternType="gray125"/>
    </fill>
    <fill>
      <patternFill patternType="solid">
        <fgColor rgb="FFFFFFFF"/>
      </patternFill>
    </fill>
    <fill>
      <patternFill patternType="solid">
        <fgColor rgb="FFDEDEDE"/>
      </patternFill>
    </fill>
    <fill>
      <patternFill patternType="solid">
        <fgColor theme="0" tint="-0.249977111117893"/>
        <bgColor indexed="64"/>
      </patternFill>
    </fill>
    <fill>
      <patternFill patternType="solid">
        <fgColor theme="4" tint="0.79998168889431442"/>
        <bgColor indexed="64"/>
      </patternFill>
    </fill>
    <fill>
      <patternFill patternType="solid">
        <fgColor rgb="FFDDEBF7"/>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0" tint="-0.14999847407452621"/>
        <bgColor indexed="64"/>
      </patternFill>
    </fill>
  </fills>
  <borders count="1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style="dotted">
        <color rgb="FF000000"/>
      </left>
      <right style="dotted">
        <color rgb="FF000000"/>
      </right>
      <top/>
      <bottom/>
      <diagonal/>
    </border>
    <border>
      <left style="dotted">
        <color rgb="FF000000"/>
      </left>
      <right style="dotted">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114">
    <xf numFmtId="0" fontId="0" fillId="0" borderId="0" xfId="0"/>
    <xf numFmtId="0" fontId="0" fillId="2" borderId="1" xfId="0" applyFill="1" applyBorder="1"/>
    <xf numFmtId="0" fontId="0" fillId="2" borderId="2" xfId="0" applyFill="1" applyBorder="1"/>
    <xf numFmtId="0" fontId="0" fillId="3" borderId="3" xfId="0" applyFill="1" applyBorder="1"/>
    <xf numFmtId="0" fontId="0" fillId="2" borderId="5" xfId="0" applyFill="1" applyBorder="1"/>
    <xf numFmtId="4" fontId="0" fillId="2" borderId="5" xfId="0" applyNumberFormat="1" applyFill="1" applyBorder="1"/>
    <xf numFmtId="0" fontId="0" fillId="2" borderId="3" xfId="0" applyFill="1" applyBorder="1"/>
    <xf numFmtId="4" fontId="0" fillId="2" borderId="3" xfId="0" applyNumberFormat="1" applyFill="1" applyBorder="1"/>
    <xf numFmtId="9" fontId="0" fillId="2" borderId="5" xfId="2" applyFont="1" applyFill="1" applyBorder="1"/>
    <xf numFmtId="9" fontId="0" fillId="0" borderId="0" xfId="2" applyFont="1"/>
    <xf numFmtId="0" fontId="0" fillId="3" borderId="3" xfId="0" applyFill="1" applyBorder="1" applyAlignment="1">
      <alignment wrapText="1"/>
    </xf>
    <xf numFmtId="0" fontId="0" fillId="0" borderId="0" xfId="0" applyAlignment="1">
      <alignment wrapText="1"/>
    </xf>
    <xf numFmtId="4" fontId="0" fillId="0" borderId="0" xfId="0" applyNumberFormat="1"/>
    <xf numFmtId="9" fontId="0" fillId="2" borderId="5" xfId="0" applyNumberFormat="1" applyFill="1" applyBorder="1"/>
    <xf numFmtId="0" fontId="0" fillId="2" borderId="9" xfId="0" applyFill="1" applyBorder="1"/>
    <xf numFmtId="0" fontId="3" fillId="2" borderId="9" xfId="0" applyFont="1" applyFill="1" applyBorder="1" applyAlignment="1">
      <alignment wrapText="1"/>
    </xf>
    <xf numFmtId="0" fontId="3" fillId="0" borderId="0" xfId="0" applyFont="1" applyAlignment="1">
      <alignment wrapText="1"/>
    </xf>
    <xf numFmtId="0" fontId="0" fillId="5" borderId="5" xfId="0" applyFill="1" applyBorder="1"/>
    <xf numFmtId="4" fontId="0" fillId="5" borderId="5" xfId="0" applyNumberFormat="1" applyFill="1" applyBorder="1"/>
    <xf numFmtId="9" fontId="0" fillId="5" borderId="5" xfId="0" applyNumberFormat="1" applyFill="1" applyBorder="1"/>
    <xf numFmtId="4" fontId="5" fillId="2" borderId="3" xfId="0" applyNumberFormat="1" applyFont="1" applyFill="1" applyBorder="1"/>
    <xf numFmtId="9" fontId="5" fillId="2" borderId="3" xfId="2" applyFont="1" applyFill="1" applyBorder="1"/>
    <xf numFmtId="4" fontId="5" fillId="2" borderId="5" xfId="0" applyNumberFormat="1" applyFont="1" applyFill="1" applyBorder="1"/>
    <xf numFmtId="164" fontId="0" fillId="0" borderId="0" xfId="0" applyNumberFormat="1"/>
    <xf numFmtId="0" fontId="6" fillId="0" borderId="0" xfId="0" applyFont="1"/>
    <xf numFmtId="0" fontId="5" fillId="0" borderId="0" xfId="0" applyFont="1"/>
    <xf numFmtId="4" fontId="5" fillId="6" borderId="3" xfId="0" applyNumberFormat="1" applyFont="1" applyFill="1" applyBorder="1"/>
    <xf numFmtId="0" fontId="9" fillId="0" borderId="0" xfId="0" applyFont="1" applyAlignment="1">
      <alignment wrapText="1"/>
    </xf>
    <xf numFmtId="0" fontId="4" fillId="0" borderId="0" xfId="3"/>
    <xf numFmtId="164" fontId="5" fillId="0" borderId="0" xfId="0" applyNumberFormat="1" applyFont="1"/>
    <xf numFmtId="0" fontId="11" fillId="0" borderId="0" xfId="0" applyFont="1" applyAlignment="1">
      <alignment wrapText="1"/>
    </xf>
    <xf numFmtId="0" fontId="12" fillId="0" borderId="0" xfId="0" applyFont="1" applyAlignment="1">
      <alignment wrapText="1"/>
    </xf>
    <xf numFmtId="0" fontId="5" fillId="0" borderId="0" xfId="0" applyFont="1" applyAlignment="1">
      <alignment horizontal="right"/>
    </xf>
    <xf numFmtId="0" fontId="0" fillId="0" borderId="10" xfId="0" applyBorder="1"/>
    <xf numFmtId="9" fontId="0" fillId="0" borderId="10" xfId="0" applyNumberFormat="1" applyBorder="1"/>
    <xf numFmtId="0" fontId="0" fillId="0" borderId="10" xfId="0" applyFill="1" applyBorder="1"/>
    <xf numFmtId="0" fontId="0" fillId="0" borderId="10" xfId="0" applyFill="1" applyBorder="1" applyAlignment="1">
      <alignment wrapText="1"/>
    </xf>
    <xf numFmtId="164" fontId="0" fillId="0" borderId="10" xfId="0" applyNumberFormat="1" applyFill="1" applyBorder="1"/>
    <xf numFmtId="0" fontId="0" fillId="0" borderId="1" xfId="0" applyFill="1" applyBorder="1"/>
    <xf numFmtId="9" fontId="0" fillId="0" borderId="10" xfId="0" applyNumberFormat="1" applyFill="1" applyBorder="1" applyAlignment="1">
      <alignment wrapText="1"/>
    </xf>
    <xf numFmtId="0" fontId="0" fillId="0" borderId="0" xfId="0" applyFill="1"/>
    <xf numFmtId="0" fontId="0" fillId="0" borderId="10" xfId="0" applyFill="1" applyBorder="1" applyAlignment="1">
      <alignment vertical="center" wrapText="1"/>
    </xf>
    <xf numFmtId="0" fontId="7" fillId="0" borderId="10" xfId="0" applyFont="1" applyFill="1" applyBorder="1" applyAlignment="1">
      <alignment vertical="top" wrapText="1"/>
    </xf>
    <xf numFmtId="43" fontId="0" fillId="0" borderId="10" xfId="1" applyFont="1" applyFill="1" applyBorder="1"/>
    <xf numFmtId="9" fontId="0" fillId="0" borderId="10" xfId="2" applyFont="1" applyFill="1" applyBorder="1"/>
    <xf numFmtId="0" fontId="0" fillId="0" borderId="10" xfId="0" applyFill="1" applyBorder="1" applyAlignment="1">
      <alignment horizontal="left" vertical="top" wrapText="1"/>
    </xf>
    <xf numFmtId="0" fontId="8" fillId="0" borderId="10" xfId="0" applyFont="1" applyFill="1" applyBorder="1" applyAlignment="1">
      <alignment horizontal="left" vertical="top" wrapText="1"/>
    </xf>
    <xf numFmtId="0" fontId="14" fillId="0" borderId="10" xfId="0" applyFont="1" applyFill="1" applyBorder="1" applyAlignment="1">
      <alignment vertical="center" wrapText="1"/>
    </xf>
    <xf numFmtId="0" fontId="0" fillId="0" borderId="1" xfId="0" applyBorder="1"/>
    <xf numFmtId="0" fontId="0" fillId="7" borderId="10" xfId="0" applyFill="1" applyBorder="1"/>
    <xf numFmtId="164" fontId="0" fillId="7" borderId="10" xfId="0" applyNumberFormat="1" applyFill="1" applyBorder="1"/>
    <xf numFmtId="9" fontId="0" fillId="7" borderId="10" xfId="2" applyFont="1" applyFill="1" applyBorder="1"/>
    <xf numFmtId="0" fontId="0" fillId="7" borderId="10" xfId="0" applyFill="1" applyBorder="1" applyAlignment="1">
      <alignment wrapText="1"/>
    </xf>
    <xf numFmtId="0" fontId="17" fillId="0" borderId="0" xfId="0" applyFont="1"/>
    <xf numFmtId="164" fontId="17" fillId="0" borderId="0" xfId="0" applyNumberFormat="1" applyFont="1"/>
    <xf numFmtId="0" fontId="3" fillId="0" borderId="0" xfId="0" applyFont="1"/>
    <xf numFmtId="164" fontId="21" fillId="0" borderId="0" xfId="0" applyNumberFormat="1" applyFont="1"/>
    <xf numFmtId="43" fontId="0" fillId="7" borderId="10" xfId="1" applyFont="1" applyFill="1" applyBorder="1"/>
    <xf numFmtId="43" fontId="0" fillId="4" borderId="10" xfId="1" applyFont="1" applyFill="1" applyBorder="1"/>
    <xf numFmtId="0" fontId="0" fillId="4" borderId="10" xfId="0" applyFill="1" applyBorder="1"/>
    <xf numFmtId="0" fontId="14" fillId="4" borderId="10" xfId="0" applyFont="1" applyFill="1" applyBorder="1" applyAlignment="1">
      <alignment wrapText="1"/>
    </xf>
    <xf numFmtId="0" fontId="14" fillId="4" borderId="3" xfId="0" applyFont="1" applyFill="1" applyBorder="1" applyAlignment="1">
      <alignment wrapText="1"/>
    </xf>
    <xf numFmtId="0" fontId="14" fillId="4" borderId="10" xfId="0" applyFont="1" applyFill="1" applyBorder="1" applyAlignment="1">
      <alignment vertical="center" wrapText="1"/>
    </xf>
    <xf numFmtId="43" fontId="0" fillId="4" borderId="0" xfId="0" applyNumberFormat="1" applyFill="1"/>
    <xf numFmtId="164" fontId="0" fillId="4" borderId="0" xfId="0" applyNumberFormat="1" applyFill="1"/>
    <xf numFmtId="164" fontId="0" fillId="4" borderId="1" xfId="0" applyNumberFormat="1" applyFill="1" applyBorder="1"/>
    <xf numFmtId="0" fontId="17" fillId="2" borderId="2" xfId="0" applyFont="1" applyFill="1" applyBorder="1"/>
    <xf numFmtId="0" fontId="5" fillId="3" borderId="4" xfId="0" applyFont="1" applyFill="1" applyBorder="1"/>
    <xf numFmtId="4" fontId="5" fillId="2" borderId="6" xfId="0" applyNumberFormat="1" applyFont="1" applyFill="1" applyBorder="1"/>
    <xf numFmtId="4" fontId="5" fillId="5" borderId="6" xfId="0" applyNumberFormat="1" applyFont="1" applyFill="1" applyBorder="1"/>
    <xf numFmtId="4" fontId="5" fillId="2" borderId="4" xfId="0" applyNumberFormat="1" applyFont="1" applyFill="1" applyBorder="1"/>
    <xf numFmtId="4" fontId="0" fillId="8" borderId="5" xfId="0" applyNumberFormat="1" applyFill="1" applyBorder="1"/>
    <xf numFmtId="43" fontId="5" fillId="9" borderId="5" xfId="1" applyFont="1" applyFill="1" applyBorder="1"/>
    <xf numFmtId="43" fontId="0" fillId="9" borderId="5" xfId="1" applyFont="1" applyFill="1" applyBorder="1"/>
    <xf numFmtId="0" fontId="0" fillId="10" borderId="3" xfId="0" applyFill="1" applyBorder="1" applyAlignment="1">
      <alignment wrapText="1"/>
    </xf>
    <xf numFmtId="9" fontId="0" fillId="9" borderId="10" xfId="0" applyNumberFormat="1" applyFill="1" applyBorder="1"/>
    <xf numFmtId="164" fontId="0" fillId="9" borderId="10" xfId="0" applyNumberFormat="1" applyFill="1" applyBorder="1"/>
    <xf numFmtId="0" fontId="0" fillId="9" borderId="10" xfId="0" applyFill="1" applyBorder="1"/>
    <xf numFmtId="43" fontId="0" fillId="9" borderId="10" xfId="1" applyFont="1" applyFill="1" applyBorder="1"/>
    <xf numFmtId="2" fontId="0" fillId="9" borderId="10" xfId="0" applyNumberFormat="1" applyFill="1" applyBorder="1"/>
    <xf numFmtId="0" fontId="8" fillId="0" borderId="10" xfId="0" applyFont="1" applyFill="1" applyBorder="1" applyAlignment="1">
      <alignment wrapText="1"/>
    </xf>
    <xf numFmtId="0" fontId="17" fillId="0" borderId="0" xfId="0" applyFont="1" applyAlignment="1">
      <alignment horizontal="center"/>
    </xf>
    <xf numFmtId="164" fontId="0" fillId="9" borderId="10" xfId="0" applyNumberFormat="1" applyFill="1" applyBorder="1" applyAlignment="1">
      <alignment vertical="center"/>
    </xf>
    <xf numFmtId="164" fontId="18" fillId="0" borderId="0" xfId="0" applyNumberFormat="1" applyFont="1"/>
    <xf numFmtId="164" fontId="18" fillId="0" borderId="10" xfId="0" applyNumberFormat="1" applyFont="1" applyBorder="1"/>
    <xf numFmtId="43" fontId="0" fillId="0" borderId="10" xfId="1" applyFont="1" applyBorder="1"/>
    <xf numFmtId="43" fontId="0" fillId="9" borderId="10" xfId="1" applyFont="1" applyFill="1" applyBorder="1" applyAlignment="1">
      <alignment wrapText="1"/>
    </xf>
    <xf numFmtId="165" fontId="0" fillId="9" borderId="10" xfId="1" applyNumberFormat="1" applyFont="1" applyFill="1" applyBorder="1"/>
    <xf numFmtId="9" fontId="0" fillId="9" borderId="10" xfId="2" applyFont="1" applyFill="1" applyBorder="1"/>
    <xf numFmtId="0" fontId="8" fillId="0" borderId="0" xfId="0" applyFont="1" applyAlignment="1">
      <alignment wrapText="1"/>
    </xf>
    <xf numFmtId="164" fontId="0" fillId="9" borderId="5" xfId="0" applyNumberFormat="1" applyFill="1" applyBorder="1"/>
    <xf numFmtId="0" fontId="3" fillId="9" borderId="9" xfId="0" applyFont="1" applyFill="1" applyBorder="1" applyAlignment="1">
      <alignment wrapText="1"/>
    </xf>
    <xf numFmtId="0" fontId="18" fillId="2" borderId="1" xfId="0" applyFont="1" applyFill="1" applyBorder="1"/>
    <xf numFmtId="0" fontId="18" fillId="2" borderId="2" xfId="0" applyFont="1" applyFill="1" applyBorder="1"/>
    <xf numFmtId="0" fontId="30" fillId="10" borderId="3" xfId="0" applyFont="1" applyFill="1" applyBorder="1" applyAlignment="1">
      <alignment wrapText="1"/>
    </xf>
    <xf numFmtId="0" fontId="31" fillId="0" borderId="0" xfId="0" applyFont="1"/>
    <xf numFmtId="0" fontId="33" fillId="0" borderId="0" xfId="0" applyFont="1"/>
    <xf numFmtId="14" fontId="33" fillId="0" borderId="0" xfId="0" applyNumberFormat="1" applyFont="1"/>
    <xf numFmtId="0" fontId="0" fillId="5" borderId="12" xfId="0" applyFill="1" applyBorder="1" applyAlignment="1">
      <alignment horizontal="center" vertical="center"/>
    </xf>
    <xf numFmtId="0" fontId="0" fillId="5" borderId="7" xfId="0" applyFill="1" applyBorder="1" applyAlignment="1">
      <alignment horizontal="center" vertical="center"/>
    </xf>
    <xf numFmtId="0" fontId="0" fillId="5" borderId="13"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5" borderId="11" xfId="0" applyFill="1" applyBorder="1" applyAlignment="1">
      <alignment horizontal="center" vertical="center"/>
    </xf>
    <xf numFmtId="0" fontId="0" fillId="2" borderId="12" xfId="0" applyFill="1" applyBorder="1" applyAlignment="1">
      <alignment horizontal="center" vertical="center"/>
    </xf>
    <xf numFmtId="0" fontId="18" fillId="0" borderId="0" xfId="0" applyFont="1" applyAlignment="1">
      <alignment horizontal="center" vertical="center"/>
    </xf>
    <xf numFmtId="0" fontId="17" fillId="9" borderId="0" xfId="0" applyFont="1" applyFill="1" applyAlignment="1">
      <alignment horizontal="center" vertical="center" wrapText="1"/>
    </xf>
    <xf numFmtId="0" fontId="18" fillId="0" borderId="0" xfId="0" applyFont="1" applyAlignment="1">
      <alignment horizontal="center"/>
    </xf>
    <xf numFmtId="0" fontId="10" fillId="0" borderId="0" xfId="0" applyFont="1" applyAlignment="1">
      <alignment horizontal="center"/>
    </xf>
    <xf numFmtId="0" fontId="17" fillId="0" borderId="0" xfId="0" applyFont="1" applyAlignment="1">
      <alignment horizontal="center" wrapText="1"/>
    </xf>
    <xf numFmtId="0" fontId="17" fillId="0" borderId="0" xfId="0" applyFont="1" applyAlignment="1">
      <alignment horizontal="center"/>
    </xf>
    <xf numFmtId="0" fontId="0" fillId="0" borderId="10" xfId="0" applyFill="1" applyBorder="1" applyAlignment="1">
      <alignment horizontal="center" wrapText="1"/>
    </xf>
    <xf numFmtId="0" fontId="18" fillId="0" borderId="0" xfId="0" applyFont="1" applyAlignment="1">
      <alignment horizontal="center" vertical="center" wrapText="1"/>
    </xf>
  </cellXfs>
  <cellStyles count="4">
    <cellStyle name="Hyperlink" xfId="3" xr:uid="{00000000-000B-0000-0000-000008000000}"/>
    <cellStyle name="Millares" xfId="1" builtinId="3"/>
    <cellStyle name="Normal" xfId="0" builtinId="0"/>
    <cellStyle name="Porcentaje" xfId="2" builtinId="5"/>
  </cellStyles>
  <dxfs count="13">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A09F-0993-4733-AF0F-DC344282FBA8}">
  <dimension ref="A1:B3"/>
  <sheetViews>
    <sheetView tabSelected="1" workbookViewId="0">
      <selection activeCell="B3" sqref="B3"/>
    </sheetView>
  </sheetViews>
  <sheetFormatPr baseColWidth="10" defaultRowHeight="15" x14ac:dyDescent="0.25"/>
  <cols>
    <col min="1" max="1" width="77.140625" customWidth="1"/>
    <col min="2" max="2" width="74.140625" customWidth="1"/>
  </cols>
  <sheetData>
    <row r="1" spans="1:2" x14ac:dyDescent="0.25">
      <c r="A1" s="95" t="s">
        <v>138</v>
      </c>
      <c r="B1" s="25" t="s">
        <v>139</v>
      </c>
    </row>
    <row r="2" spans="1:2" x14ac:dyDescent="0.25">
      <c r="A2" s="55"/>
    </row>
    <row r="3" spans="1:2" ht="225" x14ac:dyDescent="0.25">
      <c r="A3" s="16" t="s">
        <v>152</v>
      </c>
      <c r="B3" s="11" t="s">
        <v>140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topLeftCell="A4" zoomScale="93" zoomScaleNormal="115" workbookViewId="0">
      <selection activeCell="G28" sqref="G28"/>
    </sheetView>
  </sheetViews>
  <sheetFormatPr baseColWidth="10" defaultColWidth="9.140625" defaultRowHeight="15" x14ac:dyDescent="0.25"/>
  <cols>
    <col min="1" max="1" width="32.5703125" customWidth="1"/>
    <col min="2" max="2" width="14.42578125" customWidth="1"/>
    <col min="3" max="3" width="13.85546875" customWidth="1"/>
    <col min="4" max="4" width="15.7109375" customWidth="1"/>
    <col min="5" max="5" width="13.7109375" customWidth="1"/>
    <col min="6" max="6" width="16" customWidth="1"/>
    <col min="7" max="10" width="13.7109375" customWidth="1"/>
    <col min="11" max="11" width="14.5703125" customWidth="1"/>
    <col min="12" max="12" width="13.7109375" customWidth="1"/>
    <col min="13" max="13" width="19.42578125" customWidth="1"/>
    <col min="14" max="14" width="15.85546875" customWidth="1"/>
    <col min="15" max="15" width="39.7109375" customWidth="1"/>
    <col min="16" max="16" width="24.5703125" customWidth="1"/>
    <col min="17" max="18" width="20.7109375" customWidth="1"/>
    <col min="19" max="19" width="29.7109375" customWidth="1"/>
    <col min="20" max="21" width="33.42578125" customWidth="1"/>
    <col min="22" max="22" width="11.5703125" customWidth="1"/>
    <col min="23" max="23" width="19.85546875" customWidth="1"/>
  </cols>
  <sheetData>
    <row r="1" spans="1:12" ht="18.75" x14ac:dyDescent="0.3">
      <c r="A1" s="92" t="s">
        <v>135</v>
      </c>
      <c r="F1" s="24"/>
    </row>
    <row r="2" spans="1:12" ht="18.75" x14ac:dyDescent="0.3">
      <c r="A2" s="93" t="s">
        <v>136</v>
      </c>
    </row>
    <row r="3" spans="1:12" ht="18.75" x14ac:dyDescent="0.3">
      <c r="A3" s="93" t="s">
        <v>137</v>
      </c>
    </row>
    <row r="4" spans="1:12" x14ac:dyDescent="0.25">
      <c r="A4" s="14"/>
    </row>
    <row r="5" spans="1:12" s="11" customFormat="1" ht="27.6" customHeight="1" x14ac:dyDescent="0.25">
      <c r="A5" s="91" t="s">
        <v>125</v>
      </c>
      <c r="B5" s="16"/>
      <c r="C5" s="16"/>
      <c r="D5" s="16"/>
      <c r="E5" s="16"/>
      <c r="F5" s="16"/>
      <c r="G5" s="16"/>
      <c r="H5" s="16"/>
      <c r="I5" s="16"/>
      <c r="J5" s="16"/>
      <c r="K5" s="16"/>
      <c r="L5" s="27"/>
    </row>
    <row r="6" spans="1:12" s="11" customFormat="1" ht="150" x14ac:dyDescent="0.25">
      <c r="A6" s="10" t="s">
        <v>82</v>
      </c>
      <c r="B6" s="10" t="s">
        <v>83</v>
      </c>
      <c r="C6" s="10" t="s">
        <v>84</v>
      </c>
      <c r="D6" s="10" t="s">
        <v>85</v>
      </c>
      <c r="E6" s="10" t="s">
        <v>86</v>
      </c>
      <c r="F6" s="94" t="s">
        <v>87</v>
      </c>
      <c r="G6" s="74" t="s">
        <v>88</v>
      </c>
      <c r="H6" s="74" t="s">
        <v>0</v>
      </c>
      <c r="I6" s="74" t="s">
        <v>89</v>
      </c>
      <c r="J6" s="74" t="s">
        <v>90</v>
      </c>
      <c r="K6" s="10" t="s">
        <v>91</v>
      </c>
      <c r="L6" s="11" t="s">
        <v>101</v>
      </c>
    </row>
    <row r="7" spans="1:12" x14ac:dyDescent="0.25">
      <c r="A7" s="4" t="s">
        <v>1</v>
      </c>
      <c r="B7" s="4"/>
      <c r="C7" s="4" t="s">
        <v>2</v>
      </c>
      <c r="D7" s="22">
        <f>'JdF-CdF'!F3</f>
        <v>2031196.6666666667</v>
      </c>
      <c r="E7" s="8">
        <f>D7/$D$11</f>
        <v>0.54957189761618197</v>
      </c>
      <c r="F7" s="72">
        <f>D7*65%</f>
        <v>1320277.8333333335</v>
      </c>
      <c r="G7" s="8">
        <f>F7/D7</f>
        <v>0.65</v>
      </c>
      <c r="H7" s="8">
        <f>F7/$F$11</f>
        <v>0.64181595368587141</v>
      </c>
      <c r="I7" s="73">
        <v>406239.33333333337</v>
      </c>
      <c r="J7" s="90">
        <f>D7-F7-I7</f>
        <v>304679.49999999988</v>
      </c>
      <c r="K7" s="9">
        <f>J7/D7</f>
        <v>0.14999999999999994</v>
      </c>
      <c r="L7" s="56">
        <f>F7+I7+J7-D7</f>
        <v>0</v>
      </c>
    </row>
    <row r="8" spans="1:12" x14ac:dyDescent="0.25">
      <c r="A8" s="4" t="s">
        <v>3</v>
      </c>
      <c r="B8" s="4"/>
      <c r="C8" s="4" t="s">
        <v>4</v>
      </c>
      <c r="D8" s="22">
        <f>Socio_2!F3</f>
        <v>797371.66666666663</v>
      </c>
      <c r="E8" s="8">
        <f>D8/$D$11</f>
        <v>0.21574132487845965</v>
      </c>
      <c r="F8" s="72">
        <f t="shared" ref="F8:F9" si="0">D8*65%</f>
        <v>518291.58333333331</v>
      </c>
      <c r="G8" s="8">
        <v>0.65</v>
      </c>
      <c r="H8" s="8">
        <f>F8/$F$11</f>
        <v>0.25195288328411958</v>
      </c>
      <c r="I8" s="73">
        <v>170500</v>
      </c>
      <c r="J8" s="90">
        <f t="shared" ref="J8:J10" si="1">D8-F8-I8</f>
        <v>108580.08333333331</v>
      </c>
      <c r="K8" s="9">
        <f>J8/D8</f>
        <v>0.13617248752672842</v>
      </c>
      <c r="L8" s="56">
        <f t="shared" ref="L8:L10" si="2">F8+I8+J8-D8</f>
        <v>0</v>
      </c>
    </row>
    <row r="9" spans="1:12" x14ac:dyDescent="0.25">
      <c r="A9" s="4" t="s">
        <v>5</v>
      </c>
      <c r="B9" s="4"/>
      <c r="C9" s="4" t="s">
        <v>2</v>
      </c>
      <c r="D9" s="22">
        <f>Socio_3!F3</f>
        <v>336196.66666666669</v>
      </c>
      <c r="E9" s="8">
        <f>D9/$D$11</f>
        <v>9.0963245019225938E-2</v>
      </c>
      <c r="F9" s="72">
        <f t="shared" si="0"/>
        <v>218527.83333333334</v>
      </c>
      <c r="G9" s="8">
        <v>0.65</v>
      </c>
      <c r="H9" s="8">
        <f>F9/$F$11</f>
        <v>0.10623116303000908</v>
      </c>
      <c r="I9" s="73">
        <v>0</v>
      </c>
      <c r="J9" s="90">
        <f t="shared" si="1"/>
        <v>117668.83333333334</v>
      </c>
      <c r="K9" s="9">
        <f>J9/D9</f>
        <v>0.35000000000000003</v>
      </c>
      <c r="L9" s="56">
        <f t="shared" si="2"/>
        <v>0</v>
      </c>
    </row>
    <row r="10" spans="1:12" x14ac:dyDescent="0.25">
      <c r="A10" s="4" t="s">
        <v>7</v>
      </c>
      <c r="B10" s="4"/>
      <c r="C10" s="4" t="s">
        <v>8</v>
      </c>
      <c r="D10" s="22">
        <f>Socio_4!F3</f>
        <v>531196.66666666674</v>
      </c>
      <c r="E10" s="8">
        <f>D10/$D$11</f>
        <v>0.1437235324861324</v>
      </c>
      <c r="F10" s="72"/>
      <c r="G10" s="8"/>
      <c r="H10" s="8">
        <f>F10/$F$11</f>
        <v>0</v>
      </c>
      <c r="I10" s="73">
        <v>0</v>
      </c>
      <c r="J10" s="90">
        <f t="shared" si="1"/>
        <v>531196.66666666674</v>
      </c>
      <c r="K10" s="9">
        <f>J10/D10</f>
        <v>1</v>
      </c>
      <c r="L10" s="56">
        <f t="shared" si="2"/>
        <v>0</v>
      </c>
    </row>
    <row r="11" spans="1:12" x14ac:dyDescent="0.25">
      <c r="A11" s="6" t="s">
        <v>9</v>
      </c>
      <c r="B11" s="6" t="s">
        <v>6</v>
      </c>
      <c r="C11" s="6" t="s">
        <v>6</v>
      </c>
      <c r="D11" s="20">
        <f>SUM(D7:D10)</f>
        <v>3695961.666666667</v>
      </c>
      <c r="E11" s="21">
        <f t="shared" ref="E11:J11" si="3">SUM(E7:E10)</f>
        <v>1</v>
      </c>
      <c r="F11" s="26">
        <f t="shared" si="3"/>
        <v>2057097.25</v>
      </c>
      <c r="G11" s="20"/>
      <c r="H11" s="21">
        <f t="shared" si="3"/>
        <v>1</v>
      </c>
      <c r="I11" s="26">
        <f t="shared" si="3"/>
        <v>576739.33333333337</v>
      </c>
      <c r="J11" s="26">
        <f t="shared" si="3"/>
        <v>1062125.0833333333</v>
      </c>
      <c r="K11" s="21"/>
    </row>
    <row r="12" spans="1:12" x14ac:dyDescent="0.25">
      <c r="A12" s="1"/>
    </row>
    <row r="13" spans="1:12" x14ac:dyDescent="0.25">
      <c r="A13" s="2" t="s">
        <v>10</v>
      </c>
    </row>
    <row r="14" spans="1:12" x14ac:dyDescent="0.25">
      <c r="A14" s="14"/>
    </row>
    <row r="15" spans="1:12" x14ac:dyDescent="0.25">
      <c r="A15" s="15"/>
      <c r="B15" s="16"/>
      <c r="C15" s="16"/>
      <c r="D15" s="16"/>
      <c r="E15" s="16"/>
      <c r="F15" s="16"/>
      <c r="G15" s="16"/>
      <c r="H15" s="16"/>
      <c r="I15" s="16"/>
      <c r="J15" s="16"/>
    </row>
    <row r="16" spans="1:12" s="11" customFormat="1" ht="135" x14ac:dyDescent="0.25">
      <c r="A16" s="10" t="s">
        <v>82</v>
      </c>
      <c r="B16" s="10" t="s">
        <v>83</v>
      </c>
      <c r="C16" s="10" t="s">
        <v>84</v>
      </c>
      <c r="D16" s="10" t="s">
        <v>85</v>
      </c>
      <c r="E16" s="10" t="s">
        <v>92</v>
      </c>
      <c r="F16" s="10" t="s">
        <v>93</v>
      </c>
      <c r="G16" s="10" t="s">
        <v>94</v>
      </c>
      <c r="H16" s="10" t="s">
        <v>95</v>
      </c>
      <c r="I16" s="10" t="s">
        <v>96</v>
      </c>
      <c r="J16" s="10" t="s">
        <v>97</v>
      </c>
    </row>
    <row r="17" spans="1:12" ht="15" customHeight="1" x14ac:dyDescent="0.25">
      <c r="A17" s="4" t="s">
        <v>1</v>
      </c>
      <c r="B17" s="4"/>
      <c r="C17" s="4" t="s">
        <v>2</v>
      </c>
      <c r="D17" s="5">
        <f>'JdF-CdF'!F3</f>
        <v>2031196.6666666667</v>
      </c>
      <c r="E17" s="5">
        <f>'JdF-CdF'!F5</f>
        <v>151000</v>
      </c>
      <c r="F17" s="5">
        <f>'JdF-CdF'!F14</f>
        <v>22650</v>
      </c>
      <c r="G17" s="5">
        <f>'JdF-CdF'!F15</f>
        <v>9060</v>
      </c>
      <c r="H17" s="5">
        <f>'JdF-CdF'!F18</f>
        <v>95500</v>
      </c>
      <c r="I17" s="5">
        <f>'JdF-CdF'!F30</f>
        <v>57986.666666666672</v>
      </c>
      <c r="J17" s="5">
        <f>'JdF-CdF'!F40</f>
        <v>1695000</v>
      </c>
    </row>
    <row r="18" spans="1:12" x14ac:dyDescent="0.25">
      <c r="A18" s="4" t="s">
        <v>3</v>
      </c>
      <c r="B18" s="4"/>
      <c r="C18" s="4" t="s">
        <v>4</v>
      </c>
      <c r="D18" s="5">
        <f>Socio_2!F3</f>
        <v>797371.66666666663</v>
      </c>
      <c r="E18" s="5">
        <f>Socio_2!F5</f>
        <v>48500</v>
      </c>
      <c r="F18" s="5">
        <f>Socio_2!F14</f>
        <v>7275</v>
      </c>
      <c r="G18" s="5">
        <f>Socio_2!F15</f>
        <v>2910</v>
      </c>
      <c r="H18" s="5">
        <f>Socio_2!F18</f>
        <v>59500</v>
      </c>
      <c r="I18" s="5">
        <f>Socio_2!F30</f>
        <v>29186.666666666668</v>
      </c>
      <c r="J18" s="5">
        <f>Socio_2!F40</f>
        <v>650000</v>
      </c>
    </row>
    <row r="19" spans="1:12" x14ac:dyDescent="0.25">
      <c r="A19" s="4" t="s">
        <v>5</v>
      </c>
      <c r="B19" s="4"/>
      <c r="C19" s="4" t="s">
        <v>2</v>
      </c>
      <c r="D19" s="5">
        <f>Socio_3!F3</f>
        <v>336196.66666666669</v>
      </c>
      <c r="E19" s="5">
        <v>600000</v>
      </c>
      <c r="F19" s="5">
        <f>E19*15%</f>
        <v>90000</v>
      </c>
      <c r="G19" s="5">
        <f>E19*6%</f>
        <v>36000</v>
      </c>
      <c r="H19" s="5">
        <v>0</v>
      </c>
      <c r="I19" s="5">
        <v>0</v>
      </c>
      <c r="J19" s="5">
        <v>0</v>
      </c>
    </row>
    <row r="20" spans="1:12" x14ac:dyDescent="0.25">
      <c r="A20" s="4" t="s">
        <v>7</v>
      </c>
      <c r="B20" s="4"/>
      <c r="C20" s="4" t="s">
        <v>8</v>
      </c>
      <c r="D20" s="5">
        <f>Socio_4!F3</f>
        <v>531196.66666666674</v>
      </c>
      <c r="E20" s="5">
        <v>0</v>
      </c>
      <c r="F20" s="5">
        <f>E20*15%</f>
        <v>0</v>
      </c>
      <c r="G20" s="5">
        <f>E20*6%</f>
        <v>0</v>
      </c>
      <c r="H20" s="5">
        <v>600000</v>
      </c>
      <c r="I20" s="5">
        <v>0</v>
      </c>
      <c r="J20" s="5">
        <v>0</v>
      </c>
    </row>
    <row r="21" spans="1:12" x14ac:dyDescent="0.25">
      <c r="A21" s="6" t="s">
        <v>9</v>
      </c>
      <c r="B21" s="6" t="s">
        <v>6</v>
      </c>
      <c r="C21" s="6" t="s">
        <v>6</v>
      </c>
      <c r="D21" s="20">
        <f>SUM(D17:D20)</f>
        <v>3695961.666666667</v>
      </c>
      <c r="E21" s="20">
        <v>1200000</v>
      </c>
      <c r="F21" s="20">
        <v>0</v>
      </c>
      <c r="G21" s="20">
        <v>0</v>
      </c>
      <c r="H21" s="20">
        <v>1100000</v>
      </c>
      <c r="I21" s="20">
        <v>0</v>
      </c>
      <c r="J21" s="20">
        <v>0</v>
      </c>
    </row>
    <row r="22" spans="1:12" x14ac:dyDescent="0.25">
      <c r="A22" s="1"/>
    </row>
    <row r="23" spans="1:12" x14ac:dyDescent="0.25">
      <c r="A23" s="1"/>
    </row>
    <row r="24" spans="1:12" x14ac:dyDescent="0.25">
      <c r="A24" s="1"/>
    </row>
    <row r="25" spans="1:12" x14ac:dyDescent="0.25">
      <c r="A25" s="2" t="s">
        <v>100</v>
      </c>
    </row>
    <row r="26" spans="1:12" x14ac:dyDescent="0.25">
      <c r="A26" s="14"/>
    </row>
    <row r="27" spans="1:12" x14ac:dyDescent="0.25">
      <c r="A27" s="14" t="s">
        <v>98</v>
      </c>
      <c r="C27" s="96" t="s">
        <v>148</v>
      </c>
      <c r="D27" s="97">
        <v>45231</v>
      </c>
      <c r="E27" s="96" t="s">
        <v>150</v>
      </c>
    </row>
    <row r="28" spans="1:12" x14ac:dyDescent="0.25">
      <c r="A28" s="14" t="s">
        <v>99</v>
      </c>
      <c r="C28" s="96" t="s">
        <v>149</v>
      </c>
      <c r="D28" s="97">
        <v>45229</v>
      </c>
      <c r="E28" s="96" t="s">
        <v>151</v>
      </c>
    </row>
    <row r="29" spans="1:12" x14ac:dyDescent="0.25">
      <c r="A29" s="1"/>
    </row>
    <row r="30" spans="1:12" x14ac:dyDescent="0.25">
      <c r="A30" s="16"/>
      <c r="B30" s="16"/>
      <c r="C30" s="16"/>
      <c r="D30" s="16"/>
      <c r="E30" s="16"/>
      <c r="F30" s="16"/>
      <c r="G30" s="16"/>
      <c r="H30" s="16"/>
      <c r="I30" s="16"/>
      <c r="J30" s="16"/>
      <c r="K30" s="16"/>
    </row>
    <row r="31" spans="1:12" s="11" customFormat="1" ht="96.75" x14ac:dyDescent="0.25">
      <c r="A31" s="10" t="s">
        <v>82</v>
      </c>
      <c r="B31" s="10" t="s">
        <v>83</v>
      </c>
      <c r="C31" s="10" t="s">
        <v>84</v>
      </c>
      <c r="D31" s="10" t="s">
        <v>85</v>
      </c>
      <c r="E31" s="60" t="s">
        <v>141</v>
      </c>
      <c r="F31" s="61" t="s">
        <v>142</v>
      </c>
      <c r="G31" s="62" t="s">
        <v>143</v>
      </c>
      <c r="H31" s="62" t="s">
        <v>144</v>
      </c>
      <c r="I31" s="62" t="s">
        <v>145</v>
      </c>
      <c r="J31" s="62" t="s">
        <v>146</v>
      </c>
      <c r="K31" s="62" t="s">
        <v>147</v>
      </c>
    </row>
    <row r="32" spans="1:12" x14ac:dyDescent="0.25">
      <c r="A32" s="4" t="s">
        <v>1</v>
      </c>
      <c r="B32" s="4"/>
      <c r="C32" s="4" t="s">
        <v>2</v>
      </c>
      <c r="D32" s="5">
        <f>'JdF-CdF'!F3</f>
        <v>2031196.6666666667</v>
      </c>
      <c r="E32" s="5">
        <f>'JdF-CdF'!G3</f>
        <v>1710</v>
      </c>
      <c r="F32" s="5">
        <f>'JdF-CdF'!H3</f>
        <v>63900</v>
      </c>
      <c r="G32" s="5">
        <f>'JdF-CdF'!I3</f>
        <v>105720</v>
      </c>
      <c r="H32" s="5">
        <f>'JdF-CdF'!J3</f>
        <v>63900</v>
      </c>
      <c r="I32" s="5">
        <f>'JdF-CdF'!K3</f>
        <v>616433.32999999996</v>
      </c>
      <c r="J32" s="5">
        <f>'JdF-CdF'!L3</f>
        <v>562600</v>
      </c>
      <c r="K32" s="5">
        <f>'JdF-CdF'!M3</f>
        <v>616933.34</v>
      </c>
      <c r="L32" s="12"/>
    </row>
    <row r="33" spans="1:12" x14ac:dyDescent="0.25">
      <c r="A33" s="4" t="s">
        <v>3</v>
      </c>
      <c r="B33" s="4"/>
      <c r="C33" s="4" t="s">
        <v>4</v>
      </c>
      <c r="D33" s="5">
        <f>SUM(E33:K33)</f>
        <v>797371.66999999993</v>
      </c>
      <c r="E33" s="5">
        <f>Socio_2!G3</f>
        <v>1105</v>
      </c>
      <c r="F33" s="5">
        <f>Socio_2!H3</f>
        <v>10760</v>
      </c>
      <c r="G33" s="5">
        <f>Socio_2!I3</f>
        <v>35880</v>
      </c>
      <c r="H33" s="5">
        <f>Socio_2!J3</f>
        <v>10760</v>
      </c>
      <c r="I33" s="5">
        <f>Socio_2!K3</f>
        <v>116433.33</v>
      </c>
      <c r="J33" s="5">
        <f>Socio_2!L3</f>
        <v>50500</v>
      </c>
      <c r="K33" s="5">
        <f>Socio_2!M3</f>
        <v>571933.34</v>
      </c>
      <c r="L33" s="12"/>
    </row>
    <row r="34" spans="1:12" x14ac:dyDescent="0.25">
      <c r="A34" s="4" t="s">
        <v>5</v>
      </c>
      <c r="B34" s="4"/>
      <c r="C34" s="4" t="s">
        <v>2</v>
      </c>
      <c r="D34" s="5">
        <f>SUM(E34:K34)</f>
        <v>336196.67000000004</v>
      </c>
      <c r="E34" s="5">
        <f>Socio_3!G3</f>
        <v>1710</v>
      </c>
      <c r="F34" s="5">
        <f>Socio_3!H3</f>
        <v>63900</v>
      </c>
      <c r="G34" s="5">
        <f>Socio_3!I3</f>
        <v>105720</v>
      </c>
      <c r="H34" s="5">
        <f>Socio_3!J3</f>
        <v>63900</v>
      </c>
      <c r="I34" s="5">
        <f>Socio_3!K3</f>
        <v>66433.33</v>
      </c>
      <c r="J34" s="5">
        <f>Socio_3!L3</f>
        <v>12600</v>
      </c>
      <c r="K34" s="5">
        <f>Socio_3!M3</f>
        <v>21933.34</v>
      </c>
      <c r="L34" s="12"/>
    </row>
    <row r="35" spans="1:12" x14ac:dyDescent="0.25">
      <c r="A35" s="4" t="s">
        <v>7</v>
      </c>
      <c r="B35" s="4"/>
      <c r="C35" s="4" t="s">
        <v>8</v>
      </c>
      <c r="D35" s="5">
        <f>SUM(E35:K35)</f>
        <v>531196.67000000004</v>
      </c>
      <c r="E35" s="5">
        <f>Socio_4!G3</f>
        <v>1710</v>
      </c>
      <c r="F35" s="5">
        <f>Socio_4!H3</f>
        <v>63900</v>
      </c>
      <c r="G35" s="5">
        <f>Socio_4!I3</f>
        <v>105720</v>
      </c>
      <c r="H35" s="5">
        <f>Socio_4!J3</f>
        <v>63900</v>
      </c>
      <c r="I35" s="5">
        <f>Socio_4!K3</f>
        <v>116433.33</v>
      </c>
      <c r="J35" s="5">
        <f>Socio_4!L3</f>
        <v>62600</v>
      </c>
      <c r="K35" s="5">
        <f>Socio_4!M3</f>
        <v>116933.34</v>
      </c>
      <c r="L35" s="12"/>
    </row>
    <row r="36" spans="1:12" x14ac:dyDescent="0.25">
      <c r="A36" s="6" t="s">
        <v>9</v>
      </c>
      <c r="B36" s="6" t="s">
        <v>6</v>
      </c>
      <c r="C36" s="6" t="s">
        <v>6</v>
      </c>
      <c r="D36" s="20">
        <f>SUM(D32:D35)</f>
        <v>3695961.6766666668</v>
      </c>
      <c r="E36" s="20">
        <f t="shared" ref="E36:K36" si="4">SUM(E32:E35)</f>
        <v>6235</v>
      </c>
      <c r="F36" s="20">
        <f t="shared" si="4"/>
        <v>202460</v>
      </c>
      <c r="G36" s="20">
        <f t="shared" si="4"/>
        <v>353040</v>
      </c>
      <c r="H36" s="20">
        <f t="shared" si="4"/>
        <v>202460</v>
      </c>
      <c r="I36" s="20">
        <f t="shared" si="4"/>
        <v>915733.31999999983</v>
      </c>
      <c r="J36" s="20">
        <f t="shared" si="4"/>
        <v>688300</v>
      </c>
      <c r="K36" s="20">
        <f t="shared" si="4"/>
        <v>1327733.3600000001</v>
      </c>
      <c r="L36" s="12"/>
    </row>
  </sheetData>
  <phoneticPr fontId="2" type="noConversion"/>
  <conditionalFormatting sqref="L7:L10">
    <cfRule type="cellIs" dxfId="12" priority="1" operator="equal">
      <formula>0</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workbookViewId="0">
      <selection activeCell="A2" sqref="A2"/>
    </sheetView>
  </sheetViews>
  <sheetFormatPr baseColWidth="10" defaultColWidth="9.140625" defaultRowHeight="15" x14ac:dyDescent="0.25"/>
  <cols>
    <col min="1" max="1" width="30.5703125" customWidth="1"/>
    <col min="2" max="2" width="12.140625" customWidth="1"/>
    <col min="3" max="3" width="13.85546875" customWidth="1"/>
    <col min="4" max="4" width="30.85546875" customWidth="1"/>
    <col min="5" max="5" width="18.7109375" customWidth="1"/>
    <col min="6" max="6" width="15.7109375" customWidth="1"/>
    <col min="7" max="7" width="25.5703125" customWidth="1"/>
    <col min="8" max="8" width="11.42578125" customWidth="1"/>
    <col min="9" max="9" width="11.5703125" customWidth="1"/>
    <col min="10" max="10" width="11.7109375" customWidth="1"/>
    <col min="11" max="16" width="11.5703125" customWidth="1"/>
    <col min="17" max="17" width="14.28515625" customWidth="1"/>
    <col min="18" max="18" width="13.28515625" customWidth="1"/>
  </cols>
  <sheetData>
    <row r="1" spans="1:13" ht="21" x14ac:dyDescent="0.35">
      <c r="A1" s="66" t="s">
        <v>72</v>
      </c>
    </row>
    <row r="3" spans="1:13" ht="96" x14ac:dyDescent="0.25">
      <c r="A3" s="3" t="s">
        <v>79</v>
      </c>
      <c r="B3" s="10" t="s">
        <v>83</v>
      </c>
      <c r="C3" s="3" t="s">
        <v>80</v>
      </c>
      <c r="D3" s="3" t="s">
        <v>81</v>
      </c>
      <c r="E3" s="3" t="s">
        <v>11</v>
      </c>
      <c r="F3" s="67" t="s">
        <v>9</v>
      </c>
      <c r="G3" s="60" t="s">
        <v>70</v>
      </c>
      <c r="H3" s="61" t="s">
        <v>71</v>
      </c>
      <c r="I3" s="62" t="s">
        <v>67</v>
      </c>
      <c r="J3" s="62" t="s">
        <v>68</v>
      </c>
      <c r="K3" s="62" t="s">
        <v>69</v>
      </c>
      <c r="L3" s="62" t="s">
        <v>67</v>
      </c>
      <c r="M3" s="62" t="s">
        <v>67</v>
      </c>
    </row>
    <row r="4" spans="1:13" x14ac:dyDescent="0.25">
      <c r="A4" s="101" t="s">
        <v>12</v>
      </c>
      <c r="B4" s="101"/>
      <c r="C4" s="101" t="s">
        <v>2</v>
      </c>
      <c r="D4" s="4" t="s">
        <v>73</v>
      </c>
      <c r="E4">
        <v>0</v>
      </c>
      <c r="F4" s="68">
        <f>SUM(G4:M4)</f>
        <v>151000</v>
      </c>
      <c r="G4" s="5">
        <f>'JdF-CdF'!G5</f>
        <v>1000</v>
      </c>
      <c r="H4" s="5">
        <f>'JdF-CdF'!H5</f>
        <v>40000</v>
      </c>
      <c r="I4" s="5">
        <f>'JdF-CdF'!I5</f>
        <v>40000</v>
      </c>
      <c r="J4" s="5">
        <f>'JdF-CdF'!J5</f>
        <v>40000</v>
      </c>
      <c r="K4" s="5">
        <f>'JdF-CdF'!K5</f>
        <v>10000</v>
      </c>
      <c r="L4" s="5">
        <f>'JdF-CdF'!L5</f>
        <v>10000</v>
      </c>
      <c r="M4" s="5">
        <f>'JdF-CdF'!M5</f>
        <v>10000</v>
      </c>
    </row>
    <row r="5" spans="1:13" x14ac:dyDescent="0.25">
      <c r="A5" s="102"/>
      <c r="B5" s="102"/>
      <c r="C5" s="102"/>
      <c r="D5" s="4" t="s">
        <v>74</v>
      </c>
      <c r="E5" s="13">
        <v>0.15</v>
      </c>
      <c r="F5" s="68">
        <f>SUM(G5:M5)</f>
        <v>22650</v>
      </c>
      <c r="G5" s="5">
        <f>'JdF-CdF'!G14</f>
        <v>150</v>
      </c>
      <c r="H5" s="5">
        <f>'JdF-CdF'!H14</f>
        <v>6000</v>
      </c>
      <c r="I5" s="5">
        <f>'JdF-CdF'!I14</f>
        <v>6000</v>
      </c>
      <c r="J5" s="5">
        <f>'JdF-CdF'!J14</f>
        <v>6000</v>
      </c>
      <c r="K5" s="5">
        <f>'JdF-CdF'!K14</f>
        <v>1500</v>
      </c>
      <c r="L5" s="5">
        <f>'JdF-CdF'!L14</f>
        <v>1500</v>
      </c>
      <c r="M5" s="5">
        <f>'JdF-CdF'!M14</f>
        <v>1500</v>
      </c>
    </row>
    <row r="6" spans="1:13" x14ac:dyDescent="0.25">
      <c r="A6" s="102"/>
      <c r="B6" s="102"/>
      <c r="C6" s="102"/>
      <c r="D6" s="4" t="s">
        <v>75</v>
      </c>
      <c r="E6" s="13">
        <v>0.06</v>
      </c>
      <c r="F6" s="68">
        <f>SUM(G6:M6)</f>
        <v>9060</v>
      </c>
      <c r="G6" s="5">
        <f>'JdF-CdF'!G15</f>
        <v>60</v>
      </c>
      <c r="H6" s="5">
        <f>'JdF-CdF'!H15</f>
        <v>2400</v>
      </c>
      <c r="I6" s="5">
        <f>'JdF-CdF'!I15</f>
        <v>2400</v>
      </c>
      <c r="J6" s="5">
        <f>'JdF-CdF'!J15</f>
        <v>2400</v>
      </c>
      <c r="K6" s="5">
        <f>'JdF-CdF'!K15</f>
        <v>600</v>
      </c>
      <c r="L6" s="5">
        <f>'JdF-CdF'!L15</f>
        <v>600</v>
      </c>
      <c r="M6" s="5">
        <f>'JdF-CdF'!M15</f>
        <v>600</v>
      </c>
    </row>
    <row r="7" spans="1:13" x14ac:dyDescent="0.25">
      <c r="A7" s="102"/>
      <c r="B7" s="102"/>
      <c r="C7" s="102"/>
      <c r="D7" s="4" t="s">
        <v>76</v>
      </c>
      <c r="E7" s="13"/>
      <c r="F7" s="68">
        <f t="shared" ref="F7:F9" si="0">SUM(G7:M7)</f>
        <v>95500</v>
      </c>
      <c r="G7" s="5">
        <f>'JdF-CdF'!H18</f>
        <v>500</v>
      </c>
      <c r="H7" s="5">
        <f>'JdF-CdF'!I18</f>
        <v>15500</v>
      </c>
      <c r="I7" s="5">
        <f>'JdF-CdF'!J18</f>
        <v>16000</v>
      </c>
      <c r="J7" s="5">
        <f>'JdF-CdF'!K18</f>
        <v>15500</v>
      </c>
      <c r="K7" s="5">
        <f>'JdF-CdF'!L18</f>
        <v>46000</v>
      </c>
      <c r="L7" s="5">
        <f>'JdF-CdF'!M18</f>
        <v>500</v>
      </c>
      <c r="M7" s="5">
        <f>'JdF-CdF'!N18</f>
        <v>1500</v>
      </c>
    </row>
    <row r="8" spans="1:13" x14ac:dyDescent="0.25">
      <c r="A8" s="102"/>
      <c r="B8" s="102"/>
      <c r="C8" s="102"/>
      <c r="D8" s="4" t="s">
        <v>77</v>
      </c>
      <c r="E8" s="4">
        <v>0</v>
      </c>
      <c r="F8" s="68">
        <f t="shared" si="0"/>
        <v>57986.67</v>
      </c>
      <c r="G8" s="71"/>
      <c r="H8" s="5">
        <f>'JdF-CdF'!K30</f>
        <v>0</v>
      </c>
      <c r="I8" s="5">
        <f>'JdF-CdF'!L30</f>
        <v>41320</v>
      </c>
      <c r="J8" s="5">
        <f>'JdF-CdF'!M30</f>
        <v>0</v>
      </c>
      <c r="K8" s="5">
        <f>'JdF-CdF'!N30</f>
        <v>8333.33</v>
      </c>
      <c r="L8" s="5">
        <f>'JdF-CdF'!O30</f>
        <v>0</v>
      </c>
      <c r="M8" s="5">
        <f>'JdF-CdF'!P30</f>
        <v>8333.34</v>
      </c>
    </row>
    <row r="9" spans="1:13" x14ac:dyDescent="0.25">
      <c r="A9" s="103"/>
      <c r="B9" s="103"/>
      <c r="C9" s="103"/>
      <c r="D9" s="4" t="s">
        <v>78</v>
      </c>
      <c r="E9" s="4"/>
      <c r="F9" s="68">
        <f t="shared" si="0"/>
        <v>1695000</v>
      </c>
      <c r="G9" s="71"/>
      <c r="H9" s="5">
        <f>'JdF-CdF'!H40</f>
        <v>0</v>
      </c>
      <c r="I9" s="5">
        <f>'JdF-CdF'!I40</f>
        <v>0</v>
      </c>
      <c r="J9" s="5">
        <f>'JdF-CdF'!J40</f>
        <v>0</v>
      </c>
      <c r="K9" s="5">
        <f>'JdF-CdF'!K40</f>
        <v>550000</v>
      </c>
      <c r="L9" s="5">
        <f>'JdF-CdF'!L40</f>
        <v>550000</v>
      </c>
      <c r="M9" s="5">
        <f>'JdF-CdF'!M40</f>
        <v>595000</v>
      </c>
    </row>
    <row r="10" spans="1:13" x14ac:dyDescent="0.25">
      <c r="A10" s="98" t="s">
        <v>13</v>
      </c>
      <c r="B10" s="98"/>
      <c r="C10" s="98" t="s">
        <v>4</v>
      </c>
      <c r="D10" s="17" t="s">
        <v>73</v>
      </c>
      <c r="E10" s="17">
        <v>0</v>
      </c>
      <c r="F10" s="69">
        <f>SUM(G10:M10)</f>
        <v>48500</v>
      </c>
      <c r="G10" s="18">
        <f>Socio_2!G5</f>
        <v>500</v>
      </c>
      <c r="H10" s="18">
        <f>Socio_2!H5</f>
        <v>6000</v>
      </c>
      <c r="I10" s="18">
        <f>Socio_2!I5</f>
        <v>16000</v>
      </c>
      <c r="J10" s="18">
        <f>Socio_2!J5</f>
        <v>6000</v>
      </c>
      <c r="K10" s="18">
        <f>Socio_2!K5</f>
        <v>10000</v>
      </c>
      <c r="L10" s="18">
        <f>Socio_2!L5</f>
        <v>0</v>
      </c>
      <c r="M10" s="18">
        <f>Socio_2!M5</f>
        <v>10000</v>
      </c>
    </row>
    <row r="11" spans="1:13" x14ac:dyDescent="0.25">
      <c r="A11" s="99"/>
      <c r="B11" s="99"/>
      <c r="C11" s="99"/>
      <c r="D11" s="17" t="s">
        <v>74</v>
      </c>
      <c r="E11" s="19">
        <v>0.15</v>
      </c>
      <c r="F11" s="69">
        <f>SUM(G11:M11)</f>
        <v>7275</v>
      </c>
      <c r="G11" s="18">
        <f>Socio_2!G14</f>
        <v>75</v>
      </c>
      <c r="H11" s="18">
        <f>Socio_2!H14</f>
        <v>900</v>
      </c>
      <c r="I11" s="18">
        <f>Socio_2!I14</f>
        <v>2400</v>
      </c>
      <c r="J11" s="18">
        <f>Socio_2!J14</f>
        <v>900</v>
      </c>
      <c r="K11" s="18">
        <f>Socio_2!K14</f>
        <v>1500</v>
      </c>
      <c r="L11" s="18">
        <f>Socio_2!L14</f>
        <v>0</v>
      </c>
      <c r="M11" s="18">
        <f>Socio_2!M14</f>
        <v>1500</v>
      </c>
    </row>
    <row r="12" spans="1:13" x14ac:dyDescent="0.25">
      <c r="A12" s="99"/>
      <c r="B12" s="99"/>
      <c r="C12" s="99"/>
      <c r="D12" s="17" t="s">
        <v>75</v>
      </c>
      <c r="E12" s="19">
        <v>0.06</v>
      </c>
      <c r="F12" s="69">
        <f>SUM(G12:M12)</f>
        <v>2910</v>
      </c>
      <c r="G12" s="18">
        <f>Socio_2!G15</f>
        <v>30</v>
      </c>
      <c r="H12" s="18">
        <f>Socio_2!H15</f>
        <v>360</v>
      </c>
      <c r="I12" s="18">
        <f>Socio_2!I15</f>
        <v>960</v>
      </c>
      <c r="J12" s="18">
        <f>Socio_2!J15</f>
        <v>360</v>
      </c>
      <c r="K12" s="18">
        <f>Socio_2!K15</f>
        <v>600</v>
      </c>
      <c r="L12" s="18">
        <f>Socio_2!L15</f>
        <v>0</v>
      </c>
      <c r="M12" s="18">
        <f>Socio_2!M15</f>
        <v>600</v>
      </c>
    </row>
    <row r="13" spans="1:13" x14ac:dyDescent="0.25">
      <c r="A13" s="99"/>
      <c r="B13" s="99"/>
      <c r="C13" s="99"/>
      <c r="D13" s="17" t="s">
        <v>76</v>
      </c>
      <c r="E13" s="19"/>
      <c r="F13" s="69">
        <f t="shared" ref="F13:F15" si="1">SUM(G13:M13)</f>
        <v>59500</v>
      </c>
      <c r="G13" s="18">
        <f>Socio_2!H18</f>
        <v>500</v>
      </c>
      <c r="H13" s="18">
        <f>Socio_2!I18</f>
        <v>3500</v>
      </c>
      <c r="I13" s="18">
        <f>Socio_2!J18</f>
        <v>4000</v>
      </c>
      <c r="J13" s="18">
        <f>Socio_2!K18</f>
        <v>3500</v>
      </c>
      <c r="K13" s="18">
        <f>Socio_2!L18</f>
        <v>46000</v>
      </c>
      <c r="L13" s="18">
        <f>Socio_2!M18</f>
        <v>500</v>
      </c>
      <c r="M13" s="18">
        <f>Socio_2!N18</f>
        <v>1500</v>
      </c>
    </row>
    <row r="14" spans="1:13" x14ac:dyDescent="0.25">
      <c r="A14" s="99"/>
      <c r="B14" s="99"/>
      <c r="C14" s="99"/>
      <c r="D14" s="17" t="s">
        <v>77</v>
      </c>
      <c r="E14" s="19"/>
      <c r="F14" s="69">
        <f t="shared" si="1"/>
        <v>29186.670000000002</v>
      </c>
      <c r="G14" s="71"/>
      <c r="H14" s="18">
        <f>Socio_2!K30</f>
        <v>0</v>
      </c>
      <c r="I14" s="18">
        <f>Socio_2!L30</f>
        <v>12520</v>
      </c>
      <c r="J14" s="18">
        <f>Socio_2!M30</f>
        <v>0</v>
      </c>
      <c r="K14" s="18">
        <f>Socio_2!N30</f>
        <v>8333.33</v>
      </c>
      <c r="L14" s="18">
        <f>Socio_2!O30</f>
        <v>0</v>
      </c>
      <c r="M14" s="18">
        <f>Socio_2!P30</f>
        <v>8333.34</v>
      </c>
    </row>
    <row r="15" spans="1:13" x14ac:dyDescent="0.25">
      <c r="A15" s="104"/>
      <c r="B15" s="104"/>
      <c r="C15" s="104"/>
      <c r="D15" s="17" t="s">
        <v>78</v>
      </c>
      <c r="E15" s="19"/>
      <c r="F15" s="69">
        <f t="shared" si="1"/>
        <v>650000</v>
      </c>
      <c r="G15" s="71"/>
      <c r="H15" s="18">
        <f>Socio_2!H40</f>
        <v>0</v>
      </c>
      <c r="I15" s="18">
        <f>Socio_2!I40</f>
        <v>0</v>
      </c>
      <c r="J15" s="18">
        <f>Socio_2!J40</f>
        <v>0</v>
      </c>
      <c r="K15" s="18">
        <f>Socio_2!K40</f>
        <v>50000</v>
      </c>
      <c r="L15" s="18">
        <f>Socio_2!L40</f>
        <v>50000</v>
      </c>
      <c r="M15" s="18">
        <f>Socio_2!M40</f>
        <v>550000</v>
      </c>
    </row>
    <row r="16" spans="1:13" x14ac:dyDescent="0.25">
      <c r="A16" s="105" t="s">
        <v>14</v>
      </c>
      <c r="B16" s="105"/>
      <c r="C16" s="105" t="s">
        <v>2</v>
      </c>
      <c r="D16" s="4" t="s">
        <v>73</v>
      </c>
      <c r="E16" s="4">
        <v>0</v>
      </c>
      <c r="F16" s="68">
        <f>SUM(G16:M16)</f>
        <v>151000</v>
      </c>
      <c r="G16" s="5">
        <f>Socio_3!G5</f>
        <v>1000</v>
      </c>
      <c r="H16" s="5">
        <f>Socio_3!H5</f>
        <v>40000</v>
      </c>
      <c r="I16" s="5">
        <f>Socio_3!I5</f>
        <v>40000</v>
      </c>
      <c r="J16" s="5">
        <f>Socio_3!J5</f>
        <v>40000</v>
      </c>
      <c r="K16" s="5">
        <f>Socio_3!K5</f>
        <v>10000</v>
      </c>
      <c r="L16" s="5">
        <f>Socio_3!L5</f>
        <v>10000</v>
      </c>
      <c r="M16" s="5">
        <f>Socio_3!M5</f>
        <v>10000</v>
      </c>
    </row>
    <row r="17" spans="1:13" x14ac:dyDescent="0.25">
      <c r="A17" s="102"/>
      <c r="B17" s="102"/>
      <c r="C17" s="102"/>
      <c r="D17" s="4" t="s">
        <v>74</v>
      </c>
      <c r="E17" s="13">
        <v>0.15</v>
      </c>
      <c r="F17" s="68">
        <f t="shared" ref="F17:F21" si="2">SUM(G17:M17)</f>
        <v>22650</v>
      </c>
      <c r="G17" s="5">
        <f>Socio_3!G14</f>
        <v>150</v>
      </c>
      <c r="H17" s="5">
        <f>Socio_3!H14</f>
        <v>6000</v>
      </c>
      <c r="I17" s="5">
        <f>Socio_3!I14</f>
        <v>6000</v>
      </c>
      <c r="J17" s="5">
        <f>Socio_3!J14</f>
        <v>6000</v>
      </c>
      <c r="K17" s="5">
        <f>Socio_3!K14</f>
        <v>1500</v>
      </c>
      <c r="L17" s="5">
        <f>Socio_3!L14</f>
        <v>1500</v>
      </c>
      <c r="M17" s="5">
        <f>Socio_3!M14</f>
        <v>1500</v>
      </c>
    </row>
    <row r="18" spans="1:13" x14ac:dyDescent="0.25">
      <c r="A18" s="102"/>
      <c r="B18" s="102"/>
      <c r="C18" s="102"/>
      <c r="D18" s="4" t="s">
        <v>75</v>
      </c>
      <c r="E18" s="13">
        <v>0.06</v>
      </c>
      <c r="F18" s="68">
        <f t="shared" si="2"/>
        <v>9060</v>
      </c>
      <c r="G18" s="5">
        <f>Socio_3!G15</f>
        <v>60</v>
      </c>
      <c r="H18" s="5">
        <f>Socio_3!H15</f>
        <v>2400</v>
      </c>
      <c r="I18" s="5">
        <f>Socio_3!I15</f>
        <v>2400</v>
      </c>
      <c r="J18" s="5">
        <f>Socio_3!J15</f>
        <v>2400</v>
      </c>
      <c r="K18" s="5">
        <f>Socio_3!K15</f>
        <v>600</v>
      </c>
      <c r="L18" s="5">
        <f>Socio_3!L15</f>
        <v>600</v>
      </c>
      <c r="M18" s="5">
        <f>Socio_3!M15</f>
        <v>600</v>
      </c>
    </row>
    <row r="19" spans="1:13" x14ac:dyDescent="0.25">
      <c r="A19" s="102"/>
      <c r="B19" s="102"/>
      <c r="C19" s="102"/>
      <c r="D19" s="4" t="s">
        <v>76</v>
      </c>
      <c r="E19" s="4"/>
      <c r="F19" s="68">
        <f t="shared" si="2"/>
        <v>95500</v>
      </c>
      <c r="G19" s="5">
        <f>Socio_3!H18</f>
        <v>500</v>
      </c>
      <c r="H19" s="5">
        <f>Socio_3!I18</f>
        <v>15500</v>
      </c>
      <c r="I19" s="5">
        <f>Socio_3!J18</f>
        <v>16000</v>
      </c>
      <c r="J19" s="5">
        <f>Socio_3!K18</f>
        <v>15500</v>
      </c>
      <c r="K19" s="5">
        <f>Socio_3!L18</f>
        <v>46000</v>
      </c>
      <c r="L19" s="5">
        <f>Socio_3!M18</f>
        <v>500</v>
      </c>
      <c r="M19" s="5">
        <f>Socio_3!N18</f>
        <v>1500</v>
      </c>
    </row>
    <row r="20" spans="1:13" x14ac:dyDescent="0.25">
      <c r="A20" s="102"/>
      <c r="B20" s="102"/>
      <c r="C20" s="102"/>
      <c r="D20" s="4" t="s">
        <v>77</v>
      </c>
      <c r="E20" s="4"/>
      <c r="F20" s="68">
        <f t="shared" si="2"/>
        <v>57986.67</v>
      </c>
      <c r="G20" s="71"/>
      <c r="H20" s="5">
        <f>Socio_3!K30</f>
        <v>0</v>
      </c>
      <c r="I20" s="5">
        <f>Socio_3!L30</f>
        <v>41320</v>
      </c>
      <c r="J20" s="5">
        <f>Socio_3!M30</f>
        <v>0</v>
      </c>
      <c r="K20" s="5">
        <f>Socio_3!N30</f>
        <v>8333.33</v>
      </c>
      <c r="L20" s="5">
        <f>Socio_3!O30</f>
        <v>0</v>
      </c>
      <c r="M20" s="5">
        <f>Socio_3!P30</f>
        <v>8333.34</v>
      </c>
    </row>
    <row r="21" spans="1:13" x14ac:dyDescent="0.25">
      <c r="A21" s="103"/>
      <c r="B21" s="103"/>
      <c r="C21" s="103"/>
      <c r="D21" s="4" t="s">
        <v>78</v>
      </c>
      <c r="E21" s="4"/>
      <c r="F21" s="68">
        <f t="shared" si="2"/>
        <v>0</v>
      </c>
      <c r="G21" s="71"/>
      <c r="H21" s="5">
        <f>Socio_3!H40</f>
        <v>0</v>
      </c>
      <c r="I21" s="5">
        <f>Socio_3!I40</f>
        <v>0</v>
      </c>
      <c r="J21" s="5">
        <f>Socio_3!J40</f>
        <v>0</v>
      </c>
      <c r="K21" s="5">
        <f>Socio_3!K40</f>
        <v>0</v>
      </c>
      <c r="L21" s="5">
        <f>Socio_3!L40</f>
        <v>0</v>
      </c>
      <c r="M21" s="5">
        <f>Socio_3!M40</f>
        <v>0</v>
      </c>
    </row>
    <row r="22" spans="1:13" x14ac:dyDescent="0.25">
      <c r="A22" s="98" t="s">
        <v>15</v>
      </c>
      <c r="B22" s="98"/>
      <c r="C22" s="98" t="s">
        <v>8</v>
      </c>
      <c r="D22" s="17" t="s">
        <v>73</v>
      </c>
      <c r="E22" s="17">
        <v>0</v>
      </c>
      <c r="F22" s="69">
        <f>SUM(G22:M22)</f>
        <v>151000</v>
      </c>
      <c r="G22" s="18">
        <f>Socio_4!G5</f>
        <v>1000</v>
      </c>
      <c r="H22" s="18">
        <f>Socio_4!H5</f>
        <v>40000</v>
      </c>
      <c r="I22" s="18">
        <f>Socio_4!I5</f>
        <v>40000</v>
      </c>
      <c r="J22" s="18">
        <f>Socio_4!J5</f>
        <v>40000</v>
      </c>
      <c r="K22" s="18">
        <f>Socio_4!K5</f>
        <v>10000</v>
      </c>
      <c r="L22" s="18">
        <f>Socio_4!L5</f>
        <v>10000</v>
      </c>
      <c r="M22" s="18">
        <f>Socio_4!M5</f>
        <v>10000</v>
      </c>
    </row>
    <row r="23" spans="1:13" x14ac:dyDescent="0.25">
      <c r="A23" s="99"/>
      <c r="B23" s="99"/>
      <c r="C23" s="99"/>
      <c r="D23" s="17" t="s">
        <v>74</v>
      </c>
      <c r="E23" s="19">
        <v>0.15</v>
      </c>
      <c r="F23" s="69">
        <f t="shared" ref="F23:F27" si="3">SUM(G23:M23)</f>
        <v>22650</v>
      </c>
      <c r="G23" s="18">
        <f>Socio_4!G14</f>
        <v>150</v>
      </c>
      <c r="H23" s="18">
        <f>Socio_4!H14</f>
        <v>6000</v>
      </c>
      <c r="I23" s="18">
        <f>Socio_4!I14</f>
        <v>6000</v>
      </c>
      <c r="J23" s="18">
        <f>Socio_4!J14</f>
        <v>6000</v>
      </c>
      <c r="K23" s="18">
        <f>Socio_4!K14</f>
        <v>1500</v>
      </c>
      <c r="L23" s="18">
        <f>Socio_4!L14</f>
        <v>1500</v>
      </c>
      <c r="M23" s="18">
        <f>Socio_4!M14</f>
        <v>1500</v>
      </c>
    </row>
    <row r="24" spans="1:13" x14ac:dyDescent="0.25">
      <c r="A24" s="99"/>
      <c r="B24" s="99"/>
      <c r="C24" s="99"/>
      <c r="D24" s="17" t="s">
        <v>75</v>
      </c>
      <c r="E24" s="19">
        <v>0.06</v>
      </c>
      <c r="F24" s="69">
        <f t="shared" si="3"/>
        <v>9060</v>
      </c>
      <c r="G24" s="18">
        <f>Socio_4!G15</f>
        <v>60</v>
      </c>
      <c r="H24" s="18">
        <f>Socio_4!H15</f>
        <v>2400</v>
      </c>
      <c r="I24" s="18">
        <f>Socio_4!I15</f>
        <v>2400</v>
      </c>
      <c r="J24" s="18">
        <f>Socio_4!J15</f>
        <v>2400</v>
      </c>
      <c r="K24" s="18">
        <f>Socio_4!K15</f>
        <v>600</v>
      </c>
      <c r="L24" s="18">
        <f>Socio_4!L15</f>
        <v>600</v>
      </c>
      <c r="M24" s="18">
        <f>Socio_4!M15</f>
        <v>600</v>
      </c>
    </row>
    <row r="25" spans="1:13" x14ac:dyDescent="0.25">
      <c r="A25" s="99"/>
      <c r="B25" s="99"/>
      <c r="C25" s="99"/>
      <c r="D25" s="17" t="s">
        <v>76</v>
      </c>
      <c r="E25" s="17">
        <v>0</v>
      </c>
      <c r="F25" s="69">
        <f t="shared" si="3"/>
        <v>95500</v>
      </c>
      <c r="G25" s="18">
        <f>Socio_4!H18</f>
        <v>500</v>
      </c>
      <c r="H25" s="18">
        <f>Socio_4!I18</f>
        <v>15500</v>
      </c>
      <c r="I25" s="18">
        <f>Socio_4!J18</f>
        <v>16000</v>
      </c>
      <c r="J25" s="18">
        <f>Socio_4!K18</f>
        <v>15500</v>
      </c>
      <c r="K25" s="18">
        <f>Socio_4!L18</f>
        <v>46000</v>
      </c>
      <c r="L25" s="18">
        <f>Socio_4!M18</f>
        <v>500</v>
      </c>
      <c r="M25" s="18">
        <f>Socio_4!N18</f>
        <v>1500</v>
      </c>
    </row>
    <row r="26" spans="1:13" x14ac:dyDescent="0.25">
      <c r="A26" s="99"/>
      <c r="B26" s="99"/>
      <c r="C26" s="99"/>
      <c r="D26" s="17" t="s">
        <v>77</v>
      </c>
      <c r="E26" s="17">
        <v>0</v>
      </c>
      <c r="F26" s="69">
        <f t="shared" si="3"/>
        <v>57986.67</v>
      </c>
      <c r="G26" s="71"/>
      <c r="H26" s="18">
        <f>Socio_4!K30</f>
        <v>0</v>
      </c>
      <c r="I26" s="18">
        <f>Socio_4!L30</f>
        <v>41320</v>
      </c>
      <c r="J26" s="18">
        <f>Socio_4!M30</f>
        <v>0</v>
      </c>
      <c r="K26" s="18">
        <f>Socio_4!N30</f>
        <v>8333.33</v>
      </c>
      <c r="L26" s="18">
        <f>Socio_4!O30</f>
        <v>0</v>
      </c>
      <c r="M26" s="18">
        <f>Socio_4!P30</f>
        <v>8333.34</v>
      </c>
    </row>
    <row r="27" spans="1:13" x14ac:dyDescent="0.25">
      <c r="A27" s="100"/>
      <c r="B27" s="100"/>
      <c r="C27" s="100"/>
      <c r="D27" s="17" t="s">
        <v>78</v>
      </c>
      <c r="E27" s="17">
        <v>0</v>
      </c>
      <c r="F27" s="69">
        <f t="shared" si="3"/>
        <v>195000</v>
      </c>
      <c r="G27" s="71"/>
      <c r="H27" s="18">
        <f>Socio_4!H40</f>
        <v>0</v>
      </c>
      <c r="I27" s="18">
        <f>Socio_4!I40</f>
        <v>0</v>
      </c>
      <c r="J27" s="18">
        <f>Socio_4!J40</f>
        <v>0</v>
      </c>
      <c r="K27" s="18">
        <f>Socio_4!K40</f>
        <v>50000</v>
      </c>
      <c r="L27" s="18">
        <f>Socio_4!L40</f>
        <v>50000</v>
      </c>
      <c r="M27" s="18">
        <f>Socio_4!M40</f>
        <v>95000</v>
      </c>
    </row>
    <row r="28" spans="1:13" x14ac:dyDescent="0.25">
      <c r="A28" s="6" t="s">
        <v>9</v>
      </c>
      <c r="B28" s="6" t="s">
        <v>6</v>
      </c>
      <c r="C28" s="6" t="s">
        <v>6</v>
      </c>
      <c r="D28" s="6" t="s">
        <v>6</v>
      </c>
      <c r="E28" s="6" t="s">
        <v>6</v>
      </c>
      <c r="F28" s="70">
        <f>SUM(F4:F27)</f>
        <v>3695961.6799999997</v>
      </c>
      <c r="G28" s="7">
        <v>50000</v>
      </c>
      <c r="H28" s="7">
        <v>520000</v>
      </c>
      <c r="I28" s="7">
        <v>520000</v>
      </c>
      <c r="J28" s="7">
        <v>520000</v>
      </c>
      <c r="K28" s="7">
        <v>520000</v>
      </c>
      <c r="L28" s="7">
        <v>460000</v>
      </c>
      <c r="M28" s="7">
        <v>460000</v>
      </c>
    </row>
    <row r="32" spans="1:13" x14ac:dyDescent="0.25">
      <c r="A32" s="28"/>
    </row>
  </sheetData>
  <autoFilter ref="A3:V28" xr:uid="{00000000-0001-0000-0100-000000000000}"/>
  <mergeCells count="12">
    <mergeCell ref="B22:B27"/>
    <mergeCell ref="C22:C27"/>
    <mergeCell ref="A4:A9"/>
    <mergeCell ref="A10:A15"/>
    <mergeCell ref="A16:A21"/>
    <mergeCell ref="A22:A27"/>
    <mergeCell ref="B4:B9"/>
    <mergeCell ref="C4:C9"/>
    <mergeCell ref="B10:B15"/>
    <mergeCell ref="C10:C15"/>
    <mergeCell ref="B16:B21"/>
    <mergeCell ref="C16:C21"/>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C16BE-B97B-455E-B1D7-8FD633E3F934}">
  <dimension ref="A1:Q50"/>
  <sheetViews>
    <sheetView zoomScaleNormal="100" workbookViewId="0">
      <selection activeCell="D43" sqref="D43:D45"/>
    </sheetView>
  </sheetViews>
  <sheetFormatPr baseColWidth="10" defaultColWidth="8.7109375" defaultRowHeight="15" x14ac:dyDescent="0.25"/>
  <cols>
    <col min="2" max="2" width="29.85546875" customWidth="1"/>
    <col min="3" max="3" width="29" customWidth="1"/>
    <col min="4" max="4" width="14.7109375" customWidth="1"/>
    <col min="5" max="5" width="19.140625" customWidth="1"/>
    <col min="6" max="6" width="23.140625" customWidth="1"/>
    <col min="7" max="7" width="14" customWidth="1"/>
    <col min="8" max="8" width="17.85546875" customWidth="1"/>
    <col min="9" max="9" width="17.42578125" customWidth="1"/>
    <col min="10" max="10" width="17.85546875" customWidth="1"/>
    <col min="11" max="11" width="16.5703125" customWidth="1"/>
    <col min="12" max="13" width="12.28515625" customWidth="1"/>
    <col min="14" max="14" width="17.85546875" customWidth="1"/>
    <col min="15" max="15" width="27.140625" customWidth="1"/>
    <col min="16" max="16" width="10.7109375" customWidth="1"/>
    <col min="17" max="17" width="11.5703125" bestFit="1" customWidth="1"/>
  </cols>
  <sheetData>
    <row r="1" spans="1:17" ht="50.45" customHeight="1" x14ac:dyDescent="0.35">
      <c r="A1" s="110" t="s">
        <v>108</v>
      </c>
      <c r="B1" s="111"/>
      <c r="C1" s="111"/>
      <c r="D1" s="111"/>
      <c r="E1" s="111"/>
      <c r="F1" s="111"/>
      <c r="G1" s="111"/>
      <c r="H1" s="111"/>
      <c r="I1" s="111"/>
      <c r="J1" s="111"/>
      <c r="K1" s="111"/>
      <c r="L1" s="111"/>
      <c r="M1" s="111"/>
      <c r="N1" s="111"/>
    </row>
    <row r="2" spans="1:17" ht="50.45" customHeight="1" x14ac:dyDescent="0.35">
      <c r="A2" s="107" t="s">
        <v>109</v>
      </c>
      <c r="B2" s="107"/>
      <c r="C2" s="107"/>
      <c r="D2" s="107"/>
      <c r="E2" s="107"/>
      <c r="F2" s="107"/>
      <c r="G2" s="107"/>
      <c r="H2" s="107"/>
      <c r="I2" s="107"/>
      <c r="J2" s="107"/>
      <c r="K2" s="107"/>
      <c r="L2" s="107"/>
      <c r="M2" s="107"/>
      <c r="N2" s="81"/>
      <c r="O2" s="91" t="s">
        <v>125</v>
      </c>
    </row>
    <row r="3" spans="1:17" ht="21" x14ac:dyDescent="0.35">
      <c r="C3" s="53" t="s">
        <v>63</v>
      </c>
      <c r="D3" s="53"/>
      <c r="E3" s="53"/>
      <c r="F3" s="54">
        <f>F5+F14+F15+F18++F30+F40</f>
        <v>2031196.6666666667</v>
      </c>
      <c r="G3" s="23">
        <f>G5+G14+G15+H18</f>
        <v>1710</v>
      </c>
      <c r="H3" s="23">
        <f>H5+H14+H15+I18+K30+H40</f>
        <v>63900</v>
      </c>
      <c r="I3" s="23">
        <f t="shared" ref="I3:M3" si="0">I5+I14+I15+J18+L30+I40</f>
        <v>105720</v>
      </c>
      <c r="J3" s="23">
        <f t="shared" si="0"/>
        <v>63900</v>
      </c>
      <c r="K3" s="23">
        <f t="shared" si="0"/>
        <v>616433.32999999996</v>
      </c>
      <c r="L3" s="23">
        <f t="shared" si="0"/>
        <v>562600</v>
      </c>
      <c r="M3" s="23">
        <f t="shared" si="0"/>
        <v>616933.34</v>
      </c>
    </row>
    <row r="4" spans="1:17" x14ac:dyDescent="0.25">
      <c r="A4" s="109"/>
      <c r="B4" s="109"/>
      <c r="C4" s="109"/>
      <c r="D4" s="109"/>
      <c r="E4" s="109"/>
    </row>
    <row r="5" spans="1:17" ht="18.75" x14ac:dyDescent="0.3">
      <c r="A5" s="108" t="s">
        <v>102</v>
      </c>
      <c r="B5" s="108"/>
      <c r="C5" s="108"/>
      <c r="D5" s="108"/>
      <c r="E5" s="108"/>
      <c r="F5" s="83">
        <f>SUM(F8:F12)</f>
        <v>151000</v>
      </c>
      <c r="G5" s="63">
        <f>SUM(G8:G12)</f>
        <v>1000</v>
      </c>
      <c r="H5" s="63">
        <f t="shared" ref="H5:M5" si="1">SUM(H8:H12)</f>
        <v>40000</v>
      </c>
      <c r="I5" s="63">
        <f t="shared" si="1"/>
        <v>40000</v>
      </c>
      <c r="J5" s="63">
        <f t="shared" si="1"/>
        <v>40000</v>
      </c>
      <c r="K5" s="63">
        <f t="shared" si="1"/>
        <v>10000</v>
      </c>
      <c r="L5" s="63">
        <f t="shared" si="1"/>
        <v>10000</v>
      </c>
      <c r="M5" s="63">
        <f t="shared" si="1"/>
        <v>10000</v>
      </c>
    </row>
    <row r="7" spans="1:17" s="11" customFormat="1" ht="85.5" customHeight="1" x14ac:dyDescent="0.25">
      <c r="A7" s="36" t="s">
        <v>16</v>
      </c>
      <c r="B7" s="36" t="s">
        <v>54</v>
      </c>
      <c r="C7" s="36" t="s">
        <v>55</v>
      </c>
      <c r="D7" s="36" t="s">
        <v>103</v>
      </c>
      <c r="E7" s="36" t="s">
        <v>104</v>
      </c>
      <c r="F7" s="36" t="s">
        <v>56</v>
      </c>
      <c r="G7" s="60" t="s">
        <v>70</v>
      </c>
      <c r="H7" s="61" t="s">
        <v>71</v>
      </c>
      <c r="I7" s="62" t="s">
        <v>67</v>
      </c>
      <c r="J7" s="62" t="s">
        <v>68</v>
      </c>
      <c r="K7" s="62" t="s">
        <v>69</v>
      </c>
      <c r="L7" s="62" t="s">
        <v>118</v>
      </c>
      <c r="M7" s="62" t="s">
        <v>119</v>
      </c>
      <c r="N7" s="89" t="s">
        <v>122</v>
      </c>
    </row>
    <row r="8" spans="1:17" x14ac:dyDescent="0.25">
      <c r="A8" s="35" t="s">
        <v>17</v>
      </c>
      <c r="B8" s="35" t="s">
        <v>37</v>
      </c>
      <c r="C8" s="75">
        <v>1</v>
      </c>
      <c r="D8" s="82">
        <v>60000</v>
      </c>
      <c r="E8" s="79">
        <v>1.5</v>
      </c>
      <c r="F8" s="37">
        <f>C8*D8*E8</f>
        <v>90000</v>
      </c>
      <c r="G8" s="78"/>
      <c r="H8" s="78">
        <v>30000</v>
      </c>
      <c r="I8" s="78">
        <v>30000</v>
      </c>
      <c r="J8" s="78">
        <v>30000</v>
      </c>
      <c r="K8" s="78"/>
      <c r="L8" s="78"/>
      <c r="M8" s="78"/>
      <c r="N8" s="56">
        <f>SUM(G8:M8)-F8</f>
        <v>0</v>
      </c>
    </row>
    <row r="9" spans="1:17" x14ac:dyDescent="0.25">
      <c r="A9" s="35" t="s">
        <v>18</v>
      </c>
      <c r="B9" s="35" t="s">
        <v>38</v>
      </c>
      <c r="C9" s="75">
        <v>0.4</v>
      </c>
      <c r="D9" s="76">
        <v>50000</v>
      </c>
      <c r="E9" s="79">
        <v>3.05</v>
      </c>
      <c r="F9" s="37">
        <f>C9*D9*E9</f>
        <v>61000</v>
      </c>
      <c r="G9" s="78">
        <v>1000</v>
      </c>
      <c r="H9" s="78">
        <v>10000</v>
      </c>
      <c r="I9" s="78">
        <v>10000</v>
      </c>
      <c r="J9" s="78">
        <v>10000</v>
      </c>
      <c r="K9" s="78">
        <v>10000</v>
      </c>
      <c r="L9" s="78">
        <v>10000</v>
      </c>
      <c r="M9" s="78">
        <v>10000</v>
      </c>
      <c r="N9" s="56">
        <f t="shared" ref="N9:N12" si="2">SUM(G9:M9)-F9</f>
        <v>0</v>
      </c>
    </row>
    <row r="10" spans="1:17" x14ac:dyDescent="0.25">
      <c r="A10" s="35" t="s">
        <v>19</v>
      </c>
      <c r="B10" s="35" t="s">
        <v>66</v>
      </c>
      <c r="C10" s="77"/>
      <c r="D10" s="77"/>
      <c r="E10" s="79"/>
      <c r="F10" s="35"/>
      <c r="G10" s="77"/>
      <c r="H10" s="77"/>
      <c r="I10" s="77"/>
      <c r="J10" s="77"/>
      <c r="K10" s="77"/>
      <c r="L10" s="77"/>
      <c r="M10" s="77"/>
      <c r="N10" s="56">
        <f t="shared" si="2"/>
        <v>0</v>
      </c>
      <c r="Q10" s="23"/>
    </row>
    <row r="11" spans="1:17" x14ac:dyDescent="0.25">
      <c r="A11" s="49" t="s">
        <v>51</v>
      </c>
      <c r="B11" s="49"/>
      <c r="C11" s="49"/>
      <c r="D11" s="49"/>
      <c r="E11" s="49"/>
      <c r="F11" s="49"/>
      <c r="G11" s="59"/>
      <c r="H11" s="59"/>
      <c r="I11" s="59"/>
      <c r="J11" s="59"/>
      <c r="K11" s="59"/>
      <c r="L11" s="59"/>
      <c r="M11" s="59"/>
      <c r="N11" s="56">
        <f t="shared" si="2"/>
        <v>0</v>
      </c>
    </row>
    <row r="12" spans="1:17" x14ac:dyDescent="0.25">
      <c r="A12" s="35" t="s">
        <v>39</v>
      </c>
      <c r="B12" s="33"/>
      <c r="C12" s="33"/>
      <c r="D12" s="33"/>
      <c r="E12" s="33"/>
      <c r="F12" s="33"/>
      <c r="G12" s="59"/>
      <c r="H12" s="59"/>
      <c r="I12" s="59"/>
      <c r="J12" s="59"/>
      <c r="K12" s="59"/>
      <c r="L12" s="59"/>
      <c r="M12" s="59"/>
      <c r="N12" s="56">
        <f t="shared" si="2"/>
        <v>0</v>
      </c>
    </row>
    <row r="13" spans="1:17" x14ac:dyDescent="0.25">
      <c r="A13" s="38"/>
      <c r="B13" s="48"/>
      <c r="C13" s="48"/>
      <c r="D13" s="48"/>
      <c r="E13" s="48"/>
      <c r="F13" s="48"/>
      <c r="G13" s="48"/>
      <c r="H13" s="48"/>
      <c r="I13" s="48"/>
      <c r="J13" s="48"/>
      <c r="K13" s="48"/>
      <c r="L13" s="48"/>
      <c r="M13" s="48"/>
    </row>
    <row r="14" spans="1:17" ht="48.95" customHeight="1" x14ac:dyDescent="0.3">
      <c r="A14" s="112" t="s">
        <v>62</v>
      </c>
      <c r="B14" s="112"/>
      <c r="C14" s="112"/>
      <c r="D14" s="112"/>
      <c r="E14" s="34">
        <v>0.15</v>
      </c>
      <c r="F14" s="84">
        <f>F5*E14</f>
        <v>22650</v>
      </c>
      <c r="G14" s="64">
        <f>$E$14*G5</f>
        <v>150</v>
      </c>
      <c r="H14" s="64">
        <f t="shared" ref="H14:M14" si="3">$E$14*H5</f>
        <v>6000</v>
      </c>
      <c r="I14" s="64">
        <f t="shared" si="3"/>
        <v>6000</v>
      </c>
      <c r="J14" s="64">
        <f t="shared" si="3"/>
        <v>6000</v>
      </c>
      <c r="K14" s="64">
        <f t="shared" si="3"/>
        <v>1500</v>
      </c>
      <c r="L14" s="64">
        <f t="shared" si="3"/>
        <v>1500</v>
      </c>
      <c r="M14" s="64">
        <f t="shared" si="3"/>
        <v>1500</v>
      </c>
    </row>
    <row r="15" spans="1:17" ht="30.6" customHeight="1" x14ac:dyDescent="0.3">
      <c r="A15" s="112" t="s">
        <v>61</v>
      </c>
      <c r="B15" s="112"/>
      <c r="C15" s="112"/>
      <c r="D15" s="112"/>
      <c r="E15" s="34">
        <v>0.06</v>
      </c>
      <c r="F15" s="84">
        <f>F5*E15</f>
        <v>9060</v>
      </c>
      <c r="G15" s="65">
        <f>$E$15*G5</f>
        <v>60</v>
      </c>
      <c r="H15" s="65">
        <f t="shared" ref="H15:M15" si="4">$E$15*H5</f>
        <v>2400</v>
      </c>
      <c r="I15" s="65">
        <f t="shared" si="4"/>
        <v>2400</v>
      </c>
      <c r="J15" s="65">
        <f t="shared" si="4"/>
        <v>2400</v>
      </c>
      <c r="K15" s="65">
        <f t="shared" si="4"/>
        <v>600</v>
      </c>
      <c r="L15" s="65">
        <f t="shared" si="4"/>
        <v>600</v>
      </c>
      <c r="M15" s="65">
        <f t="shared" si="4"/>
        <v>600</v>
      </c>
    </row>
    <row r="16" spans="1:17" x14ac:dyDescent="0.25">
      <c r="F16" s="25"/>
    </row>
    <row r="17" spans="1:17" x14ac:dyDescent="0.25">
      <c r="F17" s="25"/>
    </row>
    <row r="18" spans="1:17" ht="41.45" customHeight="1" x14ac:dyDescent="0.3">
      <c r="A18" s="113" t="s">
        <v>110</v>
      </c>
      <c r="B18" s="113"/>
      <c r="C18" s="113"/>
      <c r="D18" s="113"/>
      <c r="E18" s="113"/>
      <c r="F18" s="83">
        <f>SUM(F21:F27)</f>
        <v>95500</v>
      </c>
      <c r="G18" s="83"/>
      <c r="H18" s="63">
        <f t="shared" ref="H18:N18" si="5">SUM(H21:H27)</f>
        <v>500</v>
      </c>
      <c r="I18" s="63">
        <f t="shared" si="5"/>
        <v>15500</v>
      </c>
      <c r="J18" s="63">
        <f t="shared" si="5"/>
        <v>16000</v>
      </c>
      <c r="K18" s="63">
        <f t="shared" si="5"/>
        <v>15500</v>
      </c>
      <c r="L18" s="63">
        <f t="shared" si="5"/>
        <v>46000</v>
      </c>
      <c r="M18" s="63">
        <f t="shared" si="5"/>
        <v>500</v>
      </c>
      <c r="N18" s="63">
        <f t="shared" si="5"/>
        <v>1500</v>
      </c>
    </row>
    <row r="19" spans="1:17" x14ac:dyDescent="0.25">
      <c r="F19" s="24"/>
      <c r="G19" s="24"/>
    </row>
    <row r="20" spans="1:17" ht="111" customHeight="1" x14ac:dyDescent="0.25">
      <c r="A20" s="35" t="s">
        <v>16</v>
      </c>
      <c r="B20" s="36" t="s">
        <v>57</v>
      </c>
      <c r="C20" s="45" t="s">
        <v>46</v>
      </c>
      <c r="D20" s="36" t="s">
        <v>59</v>
      </c>
      <c r="E20" s="36" t="s">
        <v>58</v>
      </c>
      <c r="F20" s="36" t="s">
        <v>60</v>
      </c>
      <c r="G20" s="80" t="s">
        <v>105</v>
      </c>
      <c r="H20" s="60" t="s">
        <v>70</v>
      </c>
      <c r="I20" s="61" t="s">
        <v>71</v>
      </c>
      <c r="J20" s="62" t="s">
        <v>67</v>
      </c>
      <c r="K20" s="62" t="s">
        <v>68</v>
      </c>
      <c r="L20" s="62" t="s">
        <v>69</v>
      </c>
      <c r="M20" s="62" t="s">
        <v>118</v>
      </c>
      <c r="N20" s="62" t="s">
        <v>119</v>
      </c>
      <c r="O20" s="89" t="s">
        <v>122</v>
      </c>
    </row>
    <row r="21" spans="1:17" x14ac:dyDescent="0.25">
      <c r="A21" s="35" t="s">
        <v>20</v>
      </c>
      <c r="B21" s="35" t="s">
        <v>106</v>
      </c>
      <c r="C21" s="35"/>
      <c r="D21" s="78">
        <v>3000</v>
      </c>
      <c r="E21" s="76">
        <v>1</v>
      </c>
      <c r="F21" s="37">
        <v>4000</v>
      </c>
      <c r="G21" s="39" t="s">
        <v>111</v>
      </c>
      <c r="H21" s="86">
        <v>500</v>
      </c>
      <c r="I21" s="78">
        <v>500</v>
      </c>
      <c r="J21" s="78">
        <v>500</v>
      </c>
      <c r="K21" s="78">
        <v>500</v>
      </c>
      <c r="L21" s="78">
        <v>500</v>
      </c>
      <c r="M21" s="78">
        <v>500</v>
      </c>
      <c r="N21" s="78">
        <v>1000</v>
      </c>
      <c r="O21" s="56">
        <f>SUM(H21:N21)-F21</f>
        <v>0</v>
      </c>
    </row>
    <row r="22" spans="1:17" ht="45" x14ac:dyDescent="0.25">
      <c r="A22" s="35" t="s">
        <v>21</v>
      </c>
      <c r="B22" s="35" t="s">
        <v>107</v>
      </c>
      <c r="C22" s="35"/>
      <c r="D22" s="78">
        <v>15000</v>
      </c>
      <c r="E22" s="77">
        <v>3</v>
      </c>
      <c r="F22" s="37">
        <f>D22*E22</f>
        <v>45000</v>
      </c>
      <c r="G22" s="36" t="s">
        <v>112</v>
      </c>
      <c r="H22" s="86"/>
      <c r="I22" s="78"/>
      <c r="J22" s="78"/>
      <c r="K22" s="78"/>
      <c r="L22" s="78">
        <v>45000</v>
      </c>
      <c r="M22" s="78"/>
      <c r="N22" s="78"/>
      <c r="O22" s="56">
        <f t="shared" ref="O22:O24" si="6">SUM(H22:N22)-F22</f>
        <v>0</v>
      </c>
    </row>
    <row r="23" spans="1:17" x14ac:dyDescent="0.25">
      <c r="A23" s="35" t="s">
        <v>22</v>
      </c>
      <c r="B23" s="35" t="s">
        <v>23</v>
      </c>
      <c r="C23" s="35"/>
      <c r="D23" s="78">
        <v>500</v>
      </c>
      <c r="E23" s="77">
        <v>3</v>
      </c>
      <c r="F23" s="37">
        <f>D23*E23</f>
        <v>1500</v>
      </c>
      <c r="G23" s="36" t="s">
        <v>111</v>
      </c>
      <c r="H23" s="86"/>
      <c r="I23" s="78"/>
      <c r="J23" s="78">
        <v>500</v>
      </c>
      <c r="K23" s="78"/>
      <c r="L23" s="78">
        <v>500</v>
      </c>
      <c r="M23" s="78"/>
      <c r="N23" s="78">
        <v>500</v>
      </c>
      <c r="O23" s="56">
        <f t="shared" si="6"/>
        <v>0</v>
      </c>
    </row>
    <row r="24" spans="1:17" x14ac:dyDescent="0.25">
      <c r="A24" s="35" t="s">
        <v>40</v>
      </c>
      <c r="B24" s="35" t="s">
        <v>24</v>
      </c>
      <c r="C24" s="35"/>
      <c r="D24" s="78">
        <v>3000</v>
      </c>
      <c r="E24" s="77">
        <v>15</v>
      </c>
      <c r="F24" s="37">
        <f>D24*E24</f>
        <v>45000</v>
      </c>
      <c r="G24" s="35" t="s">
        <v>117</v>
      </c>
      <c r="H24" s="78"/>
      <c r="I24" s="78">
        <v>15000</v>
      </c>
      <c r="J24" s="78">
        <v>15000</v>
      </c>
      <c r="K24" s="78">
        <v>15000</v>
      </c>
      <c r="L24" s="78"/>
      <c r="M24" s="78"/>
      <c r="N24" s="78"/>
      <c r="O24" s="56">
        <f t="shared" si="6"/>
        <v>0</v>
      </c>
    </row>
    <row r="25" spans="1:17" s="40" customFormat="1" x14ac:dyDescent="0.25">
      <c r="A25" s="35" t="s">
        <v>41</v>
      </c>
      <c r="B25" s="35" t="s">
        <v>42</v>
      </c>
      <c r="C25" s="35"/>
      <c r="D25" s="35"/>
      <c r="E25" s="35"/>
      <c r="F25" s="35"/>
      <c r="G25" s="35"/>
      <c r="H25" s="43"/>
      <c r="I25" s="35"/>
      <c r="J25" s="35"/>
      <c r="K25" s="35"/>
      <c r="L25" s="35"/>
      <c r="M25" s="35"/>
      <c r="N25" s="35"/>
      <c r="O25" s="56">
        <f t="shared" ref="O25:O27" si="7">SUM(H25:N25)-G25</f>
        <v>0</v>
      </c>
    </row>
    <row r="26" spans="1:17" s="40" customFormat="1" x14ac:dyDescent="0.25">
      <c r="A26" s="49" t="s">
        <v>51</v>
      </c>
      <c r="B26" s="49"/>
      <c r="C26" s="49"/>
      <c r="D26" s="49"/>
      <c r="E26" s="49"/>
      <c r="F26" s="49"/>
      <c r="G26" s="49"/>
      <c r="H26" s="57"/>
      <c r="I26" s="49"/>
      <c r="J26" s="49"/>
      <c r="K26" s="49"/>
      <c r="L26" s="49"/>
      <c r="M26" s="49"/>
      <c r="N26" s="49"/>
      <c r="O26" s="56">
        <f t="shared" si="7"/>
        <v>0</v>
      </c>
    </row>
    <row r="27" spans="1:17" x14ac:dyDescent="0.25">
      <c r="A27" s="35" t="s">
        <v>50</v>
      </c>
      <c r="B27" s="33"/>
      <c r="C27" s="33"/>
      <c r="D27" s="33"/>
      <c r="E27" s="33"/>
      <c r="F27" s="33"/>
      <c r="G27" s="33"/>
      <c r="H27" s="85"/>
      <c r="I27" s="33"/>
      <c r="J27" s="33"/>
      <c r="K27" s="33"/>
      <c r="L27" s="33"/>
      <c r="M27" s="33"/>
      <c r="N27" s="33"/>
      <c r="O27" s="56">
        <f t="shared" si="7"/>
        <v>0</v>
      </c>
    </row>
    <row r="29" spans="1:17" x14ac:dyDescent="0.25">
      <c r="H29" s="30"/>
      <c r="I29" s="30"/>
      <c r="J29" s="30"/>
      <c r="K29" s="31"/>
    </row>
    <row r="30" spans="1:17" ht="18.600000000000001" customHeight="1" x14ac:dyDescent="0.3">
      <c r="A30" s="113" t="s">
        <v>114</v>
      </c>
      <c r="B30" s="113"/>
      <c r="C30" s="113"/>
      <c r="D30" s="113"/>
      <c r="E30" s="113"/>
      <c r="F30" s="83">
        <f>SUM(F33:F37)</f>
        <v>57986.666666666672</v>
      </c>
      <c r="G30" s="83"/>
      <c r="H30" s="83"/>
      <c r="I30" s="83"/>
      <c r="J30" s="83"/>
      <c r="K30" s="63">
        <f t="shared" ref="K30:P30" si="8">SUM(K33:K37)</f>
        <v>0</v>
      </c>
      <c r="L30" s="63">
        <f t="shared" si="8"/>
        <v>41320</v>
      </c>
      <c r="M30" s="63">
        <f t="shared" si="8"/>
        <v>0</v>
      </c>
      <c r="N30" s="63">
        <f t="shared" si="8"/>
        <v>8333.33</v>
      </c>
      <c r="O30" s="63">
        <f t="shared" si="8"/>
        <v>0</v>
      </c>
      <c r="P30" s="63">
        <f t="shared" si="8"/>
        <v>8333.34</v>
      </c>
    </row>
    <row r="31" spans="1:17" x14ac:dyDescent="0.25">
      <c r="A31" s="32"/>
      <c r="B31" s="32"/>
      <c r="C31" s="32"/>
      <c r="D31" s="32"/>
      <c r="E31" s="32"/>
      <c r="F31" s="32"/>
      <c r="G31" s="29"/>
    </row>
    <row r="32" spans="1:17" ht="195" x14ac:dyDescent="0.25">
      <c r="A32" s="41" t="s">
        <v>16</v>
      </c>
      <c r="B32" s="36" t="s">
        <v>57</v>
      </c>
      <c r="C32" s="45" t="s">
        <v>46</v>
      </c>
      <c r="D32" s="41" t="s">
        <v>49</v>
      </c>
      <c r="E32" s="36" t="s">
        <v>58</v>
      </c>
      <c r="F32" s="36" t="s">
        <v>120</v>
      </c>
      <c r="G32" s="41" t="s">
        <v>116</v>
      </c>
      <c r="H32" s="47" t="s">
        <v>48</v>
      </c>
      <c r="I32" s="42" t="s">
        <v>25</v>
      </c>
      <c r="J32" s="36" t="s">
        <v>47</v>
      </c>
      <c r="K32" s="61" t="s">
        <v>71</v>
      </c>
      <c r="L32" s="62" t="s">
        <v>67</v>
      </c>
      <c r="M32" s="62" t="s">
        <v>68</v>
      </c>
      <c r="N32" s="62" t="s">
        <v>69</v>
      </c>
      <c r="O32" s="62" t="s">
        <v>118</v>
      </c>
      <c r="P32" s="62" t="s">
        <v>119</v>
      </c>
      <c r="Q32" s="89" t="s">
        <v>122</v>
      </c>
    </row>
    <row r="33" spans="1:17" ht="30" x14ac:dyDescent="0.25">
      <c r="A33" s="35" t="s">
        <v>26</v>
      </c>
      <c r="B33" s="35" t="s">
        <v>44</v>
      </c>
      <c r="C33" s="35"/>
      <c r="D33" s="78">
        <v>100000</v>
      </c>
      <c r="E33" s="78">
        <v>1</v>
      </c>
      <c r="F33" s="37">
        <f>(D33*E33)*H33/G33*I33</f>
        <v>16666.666666666668</v>
      </c>
      <c r="G33" s="87">
        <f>6*12</f>
        <v>72</v>
      </c>
      <c r="H33" s="87">
        <v>24</v>
      </c>
      <c r="I33" s="88">
        <v>0.5</v>
      </c>
      <c r="J33" s="36" t="s">
        <v>112</v>
      </c>
      <c r="K33" s="78"/>
      <c r="L33" s="78"/>
      <c r="M33" s="78"/>
      <c r="N33" s="78">
        <v>8333.33</v>
      </c>
      <c r="O33" s="78"/>
      <c r="P33" s="78">
        <v>8333.34</v>
      </c>
      <c r="Q33" s="56">
        <f>SUM(K33:P33)-F33</f>
        <v>3.3333333303744439E-3</v>
      </c>
    </row>
    <row r="34" spans="1:17" x14ac:dyDescent="0.25">
      <c r="A34" s="35" t="s">
        <v>27</v>
      </c>
      <c r="B34" s="35" t="s">
        <v>28</v>
      </c>
      <c r="C34" s="35"/>
      <c r="D34" s="77">
        <v>500</v>
      </c>
      <c r="E34" s="78">
        <v>3</v>
      </c>
      <c r="F34" s="37">
        <f>(D34*E34)*H34/G34*I34</f>
        <v>1000</v>
      </c>
      <c r="G34" s="87">
        <f>3*12</f>
        <v>36</v>
      </c>
      <c r="H34" s="87">
        <v>24</v>
      </c>
      <c r="I34" s="88">
        <v>1</v>
      </c>
      <c r="J34" s="36" t="s">
        <v>111</v>
      </c>
      <c r="K34" s="78"/>
      <c r="L34" s="78">
        <v>1000</v>
      </c>
      <c r="M34" s="78"/>
      <c r="N34" s="78"/>
      <c r="O34" s="78"/>
      <c r="P34" s="78"/>
      <c r="Q34" s="56">
        <f t="shared" ref="Q34:Q35" si="9">SUM(J34:P34)-F34</f>
        <v>0</v>
      </c>
    </row>
    <row r="35" spans="1:17" ht="30" x14ac:dyDescent="0.25">
      <c r="A35" s="35" t="s">
        <v>43</v>
      </c>
      <c r="B35" s="35" t="s">
        <v>29</v>
      </c>
      <c r="C35" s="35"/>
      <c r="D35" s="77">
        <v>1200</v>
      </c>
      <c r="E35" s="78">
        <v>7</v>
      </c>
      <c r="F35" s="37">
        <f>(D35*E35)*H35/G35*I35</f>
        <v>40320</v>
      </c>
      <c r="G35" s="76">
        <v>5</v>
      </c>
      <c r="H35" s="76">
        <v>24</v>
      </c>
      <c r="I35" s="88">
        <v>1</v>
      </c>
      <c r="J35" s="36" t="s">
        <v>112</v>
      </c>
      <c r="K35" s="78"/>
      <c r="L35" s="78">
        <v>40320</v>
      </c>
      <c r="M35" s="78"/>
      <c r="N35" s="78"/>
      <c r="O35" s="78"/>
      <c r="P35" s="78"/>
      <c r="Q35" s="56">
        <f t="shared" si="9"/>
        <v>0</v>
      </c>
    </row>
    <row r="36" spans="1:17" x14ac:dyDescent="0.25">
      <c r="A36" s="49" t="s">
        <v>51</v>
      </c>
      <c r="B36" s="49"/>
      <c r="C36" s="49"/>
      <c r="D36" s="49"/>
      <c r="E36" s="49"/>
      <c r="F36" s="50"/>
      <c r="G36" s="50"/>
      <c r="H36" s="50"/>
      <c r="I36" s="51"/>
      <c r="J36" s="49"/>
      <c r="K36" s="59"/>
      <c r="L36" s="59"/>
      <c r="M36" s="59"/>
      <c r="N36" s="59"/>
      <c r="O36" s="59"/>
      <c r="P36" s="59"/>
      <c r="Q36" s="56">
        <f t="shared" ref="Q36:Q37" si="10">SUM(J36:P36)-I36</f>
        <v>0</v>
      </c>
    </row>
    <row r="37" spans="1:17" x14ac:dyDescent="0.25">
      <c r="A37" s="35" t="s">
        <v>52</v>
      </c>
      <c r="B37" s="35"/>
      <c r="C37" s="35"/>
      <c r="D37" s="35"/>
      <c r="E37" s="35"/>
      <c r="F37" s="37"/>
      <c r="G37" s="37"/>
      <c r="H37" s="37"/>
      <c r="I37" s="44"/>
      <c r="J37" s="35"/>
      <c r="K37" s="59"/>
      <c r="L37" s="59"/>
      <c r="M37" s="59"/>
      <c r="N37" s="59"/>
      <c r="O37" s="59"/>
      <c r="P37" s="59"/>
      <c r="Q37" s="56">
        <f t="shared" si="10"/>
        <v>0</v>
      </c>
    </row>
    <row r="38" spans="1:17" x14ac:dyDescent="0.25">
      <c r="A38" s="40"/>
      <c r="B38" s="40"/>
      <c r="C38" s="40"/>
      <c r="D38" s="40"/>
      <c r="E38" s="40"/>
      <c r="F38" s="40"/>
      <c r="G38" s="40"/>
      <c r="H38" s="40"/>
      <c r="I38" s="40"/>
      <c r="J38" s="40"/>
      <c r="K38" s="40"/>
      <c r="L38" s="40"/>
      <c r="M38" s="40"/>
      <c r="N38" s="40"/>
      <c r="O38" s="40"/>
      <c r="P38" s="40"/>
      <c r="Q38" s="40"/>
    </row>
    <row r="39" spans="1:17" x14ac:dyDescent="0.25">
      <c r="O39" s="23"/>
    </row>
    <row r="40" spans="1:17" ht="18.75" x14ac:dyDescent="0.3">
      <c r="A40" s="106" t="s">
        <v>115</v>
      </c>
      <c r="B40" s="106"/>
      <c r="C40" s="106"/>
      <c r="D40" s="106"/>
      <c r="E40" s="106"/>
      <c r="F40" s="83">
        <f>SUM(F43:F47)</f>
        <v>1695000</v>
      </c>
      <c r="G40" s="83"/>
      <c r="H40" s="63">
        <f t="shared" ref="H40:M40" si="11">SUM(H43:H47)</f>
        <v>0</v>
      </c>
      <c r="I40" s="63">
        <f t="shared" si="11"/>
        <v>0</v>
      </c>
      <c r="J40" s="63">
        <f t="shared" si="11"/>
        <v>0</v>
      </c>
      <c r="K40" s="63">
        <f t="shared" si="11"/>
        <v>550000</v>
      </c>
      <c r="L40" s="63">
        <f t="shared" si="11"/>
        <v>550000</v>
      </c>
      <c r="M40" s="63">
        <f t="shared" si="11"/>
        <v>595000</v>
      </c>
    </row>
    <row r="41" spans="1:17" x14ac:dyDescent="0.25">
      <c r="A41" s="32"/>
      <c r="B41" s="32"/>
      <c r="C41" s="32"/>
      <c r="D41" s="32"/>
      <c r="E41" s="32"/>
      <c r="F41" s="32"/>
      <c r="G41" s="23"/>
    </row>
    <row r="42" spans="1:17" ht="75" x14ac:dyDescent="0.25">
      <c r="A42" s="45" t="s">
        <v>16</v>
      </c>
      <c r="B42" s="45" t="s">
        <v>45</v>
      </c>
      <c r="C42" s="45" t="s">
        <v>46</v>
      </c>
      <c r="D42" s="41" t="s">
        <v>49</v>
      </c>
      <c r="E42" s="36" t="s">
        <v>58</v>
      </c>
      <c r="F42" s="36" t="s">
        <v>60</v>
      </c>
      <c r="G42" s="46" t="s">
        <v>30</v>
      </c>
      <c r="H42" s="61" t="s">
        <v>71</v>
      </c>
      <c r="I42" s="62" t="s">
        <v>67</v>
      </c>
      <c r="J42" s="62" t="s">
        <v>68</v>
      </c>
      <c r="K42" s="62" t="s">
        <v>69</v>
      </c>
      <c r="L42" s="62" t="s">
        <v>118</v>
      </c>
      <c r="M42" s="62" t="s">
        <v>119</v>
      </c>
      <c r="N42" s="11" t="s">
        <v>121</v>
      </c>
    </row>
    <row r="43" spans="1:17" ht="45" x14ac:dyDescent="0.25">
      <c r="A43" s="35" t="s">
        <v>31</v>
      </c>
      <c r="B43" s="35" t="s">
        <v>32</v>
      </c>
      <c r="C43" s="35"/>
      <c r="D43" s="78">
        <v>150000</v>
      </c>
      <c r="E43" s="78">
        <v>1</v>
      </c>
      <c r="F43" s="37">
        <f>D43*E43</f>
        <v>150000</v>
      </c>
      <c r="G43" s="36" t="s">
        <v>112</v>
      </c>
      <c r="H43" s="58"/>
      <c r="I43" s="58"/>
      <c r="J43" s="58"/>
      <c r="K43" s="58">
        <v>50000</v>
      </c>
      <c r="L43" s="58">
        <v>50000</v>
      </c>
      <c r="M43" s="58">
        <v>50000</v>
      </c>
      <c r="N43" s="56">
        <f>SUM(H43:M43)-F43</f>
        <v>0</v>
      </c>
    </row>
    <row r="44" spans="1:17" ht="45" x14ac:dyDescent="0.25">
      <c r="A44" s="35" t="s">
        <v>33</v>
      </c>
      <c r="B44" s="35" t="s">
        <v>34</v>
      </c>
      <c r="C44" s="35"/>
      <c r="D44" s="78">
        <v>15000</v>
      </c>
      <c r="E44" s="78">
        <v>3</v>
      </c>
      <c r="F44" s="37">
        <f t="shared" ref="F44:F45" si="12">D44*E44</f>
        <v>45000</v>
      </c>
      <c r="G44" s="36" t="s">
        <v>112</v>
      </c>
      <c r="H44" s="58"/>
      <c r="I44" s="58"/>
      <c r="J44" s="58"/>
      <c r="K44" s="58"/>
      <c r="L44" s="58"/>
      <c r="M44" s="58">
        <v>45000</v>
      </c>
      <c r="N44" s="56">
        <f>SUM(H44:M44)-F44</f>
        <v>0</v>
      </c>
    </row>
    <row r="45" spans="1:17" ht="30" x14ac:dyDescent="0.25">
      <c r="A45" s="35" t="s">
        <v>35</v>
      </c>
      <c r="B45" s="35" t="s">
        <v>36</v>
      </c>
      <c r="C45" s="35"/>
      <c r="D45" s="78">
        <v>500000</v>
      </c>
      <c r="E45" s="78">
        <v>3</v>
      </c>
      <c r="F45" s="37">
        <f t="shared" si="12"/>
        <v>1500000</v>
      </c>
      <c r="G45" s="36" t="s">
        <v>113</v>
      </c>
      <c r="H45" s="58"/>
      <c r="I45" s="58"/>
      <c r="J45" s="58"/>
      <c r="K45" s="58">
        <v>500000</v>
      </c>
      <c r="L45" s="58">
        <v>500000</v>
      </c>
      <c r="M45" s="58">
        <v>500000</v>
      </c>
      <c r="N45" s="56">
        <f>SUM(H45:M45)-F45</f>
        <v>0</v>
      </c>
    </row>
    <row r="46" spans="1:17" x14ac:dyDescent="0.25">
      <c r="A46" s="49" t="s">
        <v>51</v>
      </c>
      <c r="B46" s="49"/>
      <c r="C46" s="49"/>
      <c r="D46" s="49"/>
      <c r="E46" s="49"/>
      <c r="F46" s="50"/>
      <c r="G46" s="52"/>
      <c r="H46" s="59"/>
      <c r="I46" s="59"/>
      <c r="J46" s="59"/>
      <c r="K46" s="59"/>
      <c r="L46" s="59"/>
      <c r="M46" s="59"/>
      <c r="N46" s="56">
        <f>SUM(H46:M46)-F46</f>
        <v>0</v>
      </c>
    </row>
    <row r="47" spans="1:17" x14ac:dyDescent="0.25">
      <c r="A47" s="35" t="s">
        <v>53</v>
      </c>
      <c r="B47" s="35"/>
      <c r="C47" s="35"/>
      <c r="D47" s="35"/>
      <c r="E47" s="35"/>
      <c r="F47" s="37"/>
      <c r="G47" s="36"/>
      <c r="H47" s="59"/>
      <c r="I47" s="59"/>
      <c r="J47" s="59"/>
      <c r="K47" s="59"/>
      <c r="L47" s="59"/>
      <c r="M47" s="59"/>
      <c r="N47" s="56">
        <f>SUM(H47:M47)-F47</f>
        <v>0</v>
      </c>
    </row>
    <row r="49" spans="1:1" x14ac:dyDescent="0.25">
      <c r="A49" t="s">
        <v>65</v>
      </c>
    </row>
    <row r="50" spans="1:1" x14ac:dyDescent="0.25">
      <c r="A50" s="55" t="s">
        <v>64</v>
      </c>
    </row>
  </sheetData>
  <mergeCells count="9">
    <mergeCell ref="A40:E40"/>
    <mergeCell ref="A2:M2"/>
    <mergeCell ref="A5:E5"/>
    <mergeCell ref="A4:E4"/>
    <mergeCell ref="A1:N1"/>
    <mergeCell ref="A15:D15"/>
    <mergeCell ref="A14:D14"/>
    <mergeCell ref="A18:E18"/>
    <mergeCell ref="A30:E30"/>
  </mergeCells>
  <conditionalFormatting sqref="N8:N12 Q33:Q37">
    <cfRule type="cellIs" dxfId="11" priority="4" operator="equal">
      <formula>0</formula>
    </cfRule>
  </conditionalFormatting>
  <conditionalFormatting sqref="O21:O27">
    <cfRule type="cellIs" dxfId="10" priority="3" operator="equal">
      <formula>0</formula>
    </cfRule>
  </conditionalFormatting>
  <conditionalFormatting sqref="N43:N47">
    <cfRule type="cellIs" dxfId="9" priority="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91506-277F-4653-87AF-58BDBC1B2853}">
  <dimension ref="A1:Q50"/>
  <sheetViews>
    <sheetView topLeftCell="A31" zoomScale="85" zoomScaleNormal="85" workbookViewId="0">
      <selection activeCell="D43" sqref="D43:D45"/>
    </sheetView>
  </sheetViews>
  <sheetFormatPr baseColWidth="10" defaultColWidth="8.7109375" defaultRowHeight="15" x14ac:dyDescent="0.25"/>
  <cols>
    <col min="2" max="2" width="29.85546875" customWidth="1"/>
    <col min="3" max="3" width="29" customWidth="1"/>
    <col min="4" max="4" width="14.7109375" customWidth="1"/>
    <col min="5" max="5" width="19.140625" customWidth="1"/>
    <col min="6" max="6" width="23.140625" customWidth="1"/>
    <col min="7" max="7" width="15.28515625" customWidth="1"/>
    <col min="8" max="8" width="17.85546875" customWidth="1"/>
    <col min="9" max="9" width="17.42578125" customWidth="1"/>
    <col min="10" max="10" width="17.85546875" customWidth="1"/>
    <col min="11" max="11" width="16.5703125" customWidth="1"/>
    <col min="12" max="13" width="12.28515625" customWidth="1"/>
    <col min="14" max="14" width="17.85546875" customWidth="1"/>
    <col min="15" max="15" width="27.140625" customWidth="1"/>
    <col min="16" max="16" width="11.42578125" customWidth="1"/>
    <col min="17" max="17" width="11.5703125" bestFit="1" customWidth="1"/>
  </cols>
  <sheetData>
    <row r="1" spans="1:17" ht="50.45" customHeight="1" x14ac:dyDescent="0.35">
      <c r="A1" s="110" t="s">
        <v>123</v>
      </c>
      <c r="B1" s="111"/>
      <c r="C1" s="111"/>
      <c r="D1" s="111"/>
      <c r="E1" s="111"/>
      <c r="F1" s="111"/>
      <c r="G1" s="111"/>
      <c r="H1" s="111"/>
      <c r="I1" s="111"/>
      <c r="J1" s="111"/>
      <c r="K1" s="111"/>
      <c r="L1" s="111"/>
      <c r="M1" s="111"/>
      <c r="N1" s="111"/>
    </row>
    <row r="2" spans="1:17" ht="50.45" customHeight="1" x14ac:dyDescent="0.35">
      <c r="A2" s="107" t="s">
        <v>109</v>
      </c>
      <c r="B2" s="107"/>
      <c r="C2" s="107"/>
      <c r="D2" s="107"/>
      <c r="E2" s="107"/>
      <c r="F2" s="107"/>
      <c r="G2" s="107"/>
      <c r="H2" s="107"/>
      <c r="I2" s="107"/>
      <c r="J2" s="107"/>
      <c r="K2" s="107"/>
      <c r="L2" s="107"/>
      <c r="M2" s="107"/>
      <c r="N2" s="81"/>
      <c r="O2" s="91" t="s">
        <v>125</v>
      </c>
    </row>
    <row r="3" spans="1:17" ht="21" x14ac:dyDescent="0.35">
      <c r="C3" s="53" t="s">
        <v>124</v>
      </c>
      <c r="D3" s="53"/>
      <c r="E3" s="53"/>
      <c r="F3" s="54">
        <f>F5+F14+F15+F18++F30+F40</f>
        <v>797371.66666666663</v>
      </c>
      <c r="G3" s="23">
        <f>G5+G14+G15+H18</f>
        <v>1105</v>
      </c>
      <c r="H3" s="23">
        <f>H5+H14+H15+I18+K30+H40</f>
        <v>10760</v>
      </c>
      <c r="I3" s="23">
        <f t="shared" ref="I3:M3" si="0">I5+I14+I15+J18+L30+I40</f>
        <v>35880</v>
      </c>
      <c r="J3" s="23">
        <f t="shared" si="0"/>
        <v>10760</v>
      </c>
      <c r="K3" s="23">
        <f t="shared" si="0"/>
        <v>116433.33</v>
      </c>
      <c r="L3" s="23">
        <f t="shared" si="0"/>
        <v>50500</v>
      </c>
      <c r="M3" s="23">
        <f t="shared" si="0"/>
        <v>571933.34</v>
      </c>
    </row>
    <row r="4" spans="1:17" x14ac:dyDescent="0.25">
      <c r="A4" s="109"/>
      <c r="B4" s="109"/>
      <c r="C4" s="109"/>
      <c r="D4" s="109"/>
      <c r="E4" s="109"/>
    </row>
    <row r="5" spans="1:17" ht="18.75" x14ac:dyDescent="0.3">
      <c r="A5" s="108" t="s">
        <v>102</v>
      </c>
      <c r="B5" s="108"/>
      <c r="C5" s="108"/>
      <c r="D5" s="108"/>
      <c r="E5" s="108"/>
      <c r="F5" s="83">
        <f>SUM(F8:F12)</f>
        <v>48500</v>
      </c>
      <c r="G5" s="63">
        <f>SUM(G8:G12)</f>
        <v>500</v>
      </c>
      <c r="H5" s="63">
        <f t="shared" ref="H5:M5" si="1">SUM(H8:H12)</f>
        <v>6000</v>
      </c>
      <c r="I5" s="63">
        <f t="shared" si="1"/>
        <v>16000</v>
      </c>
      <c r="J5" s="63">
        <f t="shared" si="1"/>
        <v>6000</v>
      </c>
      <c r="K5" s="63">
        <f t="shared" si="1"/>
        <v>10000</v>
      </c>
      <c r="L5" s="63">
        <f t="shared" si="1"/>
        <v>0</v>
      </c>
      <c r="M5" s="63">
        <f t="shared" si="1"/>
        <v>10000</v>
      </c>
    </row>
    <row r="7" spans="1:17" s="11" customFormat="1" ht="85.5" customHeight="1" x14ac:dyDescent="0.25">
      <c r="A7" s="36" t="s">
        <v>16</v>
      </c>
      <c r="B7" s="36" t="s">
        <v>54</v>
      </c>
      <c r="C7" s="36" t="s">
        <v>55</v>
      </c>
      <c r="D7" s="36" t="s">
        <v>103</v>
      </c>
      <c r="E7" s="36" t="s">
        <v>104</v>
      </c>
      <c r="F7" s="36" t="s">
        <v>56</v>
      </c>
      <c r="G7" s="60" t="s">
        <v>70</v>
      </c>
      <c r="H7" s="61" t="s">
        <v>71</v>
      </c>
      <c r="I7" s="62" t="s">
        <v>67</v>
      </c>
      <c r="J7" s="62" t="s">
        <v>68</v>
      </c>
      <c r="K7" s="62" t="s">
        <v>69</v>
      </c>
      <c r="L7" s="62" t="s">
        <v>118</v>
      </c>
      <c r="M7" s="62" t="s">
        <v>119</v>
      </c>
      <c r="N7" s="89" t="s">
        <v>122</v>
      </c>
    </row>
    <row r="8" spans="1:17" x14ac:dyDescent="0.25">
      <c r="A8" s="35" t="s">
        <v>17</v>
      </c>
      <c r="B8" s="35" t="s">
        <v>37</v>
      </c>
      <c r="C8" s="75">
        <v>0.2</v>
      </c>
      <c r="D8" s="82">
        <v>60000</v>
      </c>
      <c r="E8" s="79">
        <v>1.5</v>
      </c>
      <c r="F8" s="37">
        <f>C8*D8*E8</f>
        <v>18000</v>
      </c>
      <c r="G8" s="78"/>
      <c r="H8" s="78">
        <v>6000</v>
      </c>
      <c r="I8" s="78">
        <v>6000</v>
      </c>
      <c r="J8" s="78">
        <v>6000</v>
      </c>
      <c r="K8" s="78"/>
      <c r="L8" s="78"/>
      <c r="M8" s="78"/>
      <c r="N8" s="56">
        <f>SUM(G8:M8)-F8</f>
        <v>0</v>
      </c>
    </row>
    <row r="9" spans="1:17" x14ac:dyDescent="0.25">
      <c r="A9" s="35" t="s">
        <v>18</v>
      </c>
      <c r="B9" s="35" t="s">
        <v>38</v>
      </c>
      <c r="C9" s="75">
        <v>0.4</v>
      </c>
      <c r="D9" s="76">
        <v>25000</v>
      </c>
      <c r="E9" s="79">
        <v>3.05</v>
      </c>
      <c r="F9" s="37">
        <f>C9*D9*E9</f>
        <v>30500</v>
      </c>
      <c r="G9" s="78">
        <v>500</v>
      </c>
      <c r="H9" s="78"/>
      <c r="I9" s="78">
        <v>10000</v>
      </c>
      <c r="J9" s="78"/>
      <c r="K9" s="78">
        <v>10000</v>
      </c>
      <c r="L9" s="78"/>
      <c r="M9" s="78">
        <v>10000</v>
      </c>
      <c r="N9" s="56">
        <f t="shared" ref="N9:N12" si="2">SUM(G9:M9)-F9</f>
        <v>0</v>
      </c>
    </row>
    <row r="10" spans="1:17" x14ac:dyDescent="0.25">
      <c r="A10" s="35" t="s">
        <v>19</v>
      </c>
      <c r="B10" s="35" t="s">
        <v>66</v>
      </c>
      <c r="C10" s="77"/>
      <c r="D10" s="77"/>
      <c r="E10" s="79"/>
      <c r="F10" s="35"/>
      <c r="G10" s="77"/>
      <c r="H10" s="77"/>
      <c r="I10" s="77"/>
      <c r="J10" s="77"/>
      <c r="K10" s="77"/>
      <c r="L10" s="77"/>
      <c r="M10" s="77"/>
      <c r="N10" s="56">
        <f t="shared" si="2"/>
        <v>0</v>
      </c>
      <c r="Q10" s="23"/>
    </row>
    <row r="11" spans="1:17" x14ac:dyDescent="0.25">
      <c r="A11" s="49" t="s">
        <v>51</v>
      </c>
      <c r="B11" s="49"/>
      <c r="C11" s="49"/>
      <c r="D11" s="49"/>
      <c r="E11" s="49"/>
      <c r="F11" s="49"/>
      <c r="G11" s="59"/>
      <c r="H11" s="59"/>
      <c r="I11" s="59"/>
      <c r="J11" s="59"/>
      <c r="K11" s="59"/>
      <c r="L11" s="59"/>
      <c r="M11" s="59"/>
      <c r="N11" s="56">
        <f t="shared" si="2"/>
        <v>0</v>
      </c>
    </row>
    <row r="12" spans="1:17" x14ac:dyDescent="0.25">
      <c r="A12" s="35" t="s">
        <v>39</v>
      </c>
      <c r="B12" s="33"/>
      <c r="C12" s="33"/>
      <c r="D12" s="33"/>
      <c r="E12" s="33"/>
      <c r="F12" s="33"/>
      <c r="G12" s="59"/>
      <c r="H12" s="59"/>
      <c r="I12" s="59"/>
      <c r="J12" s="59"/>
      <c r="K12" s="59"/>
      <c r="L12" s="59"/>
      <c r="M12" s="59"/>
      <c r="N12" s="56">
        <f t="shared" si="2"/>
        <v>0</v>
      </c>
    </row>
    <row r="13" spans="1:17" x14ac:dyDescent="0.25">
      <c r="A13" s="38"/>
      <c r="B13" s="48"/>
      <c r="C13" s="48"/>
      <c r="D13" s="48"/>
      <c r="E13" s="48"/>
      <c r="F13" s="48"/>
      <c r="G13" s="48"/>
      <c r="H13" s="48"/>
      <c r="I13" s="48"/>
      <c r="J13" s="48"/>
      <c r="K13" s="48"/>
      <c r="L13" s="48"/>
      <c r="M13" s="48"/>
    </row>
    <row r="14" spans="1:17" ht="48.95" customHeight="1" x14ac:dyDescent="0.3">
      <c r="A14" s="112" t="s">
        <v>62</v>
      </c>
      <c r="B14" s="112"/>
      <c r="C14" s="112"/>
      <c r="D14" s="112"/>
      <c r="E14" s="34">
        <v>0.15</v>
      </c>
      <c r="F14" s="84">
        <f>F5*E14</f>
        <v>7275</v>
      </c>
      <c r="G14" s="64">
        <f>$E$14*G5</f>
        <v>75</v>
      </c>
      <c r="H14" s="64">
        <f t="shared" ref="H14:M14" si="3">$E$14*H5</f>
        <v>900</v>
      </c>
      <c r="I14" s="64">
        <f t="shared" si="3"/>
        <v>2400</v>
      </c>
      <c r="J14" s="64">
        <f t="shared" si="3"/>
        <v>900</v>
      </c>
      <c r="K14" s="64">
        <f t="shared" si="3"/>
        <v>1500</v>
      </c>
      <c r="L14" s="64">
        <f t="shared" si="3"/>
        <v>0</v>
      </c>
      <c r="M14" s="64">
        <f t="shared" si="3"/>
        <v>1500</v>
      </c>
    </row>
    <row r="15" spans="1:17" ht="30.6" customHeight="1" x14ac:dyDescent="0.3">
      <c r="A15" s="112" t="s">
        <v>61</v>
      </c>
      <c r="B15" s="112"/>
      <c r="C15" s="112"/>
      <c r="D15" s="112"/>
      <c r="E15" s="34">
        <v>0.06</v>
      </c>
      <c r="F15" s="84">
        <f>F5*E15</f>
        <v>2910</v>
      </c>
      <c r="G15" s="65">
        <f>$E$15*G5</f>
        <v>30</v>
      </c>
      <c r="H15" s="65">
        <f t="shared" ref="H15:M15" si="4">$E$15*H5</f>
        <v>360</v>
      </c>
      <c r="I15" s="65">
        <f t="shared" si="4"/>
        <v>960</v>
      </c>
      <c r="J15" s="65">
        <f t="shared" si="4"/>
        <v>360</v>
      </c>
      <c r="K15" s="65">
        <f t="shared" si="4"/>
        <v>600</v>
      </c>
      <c r="L15" s="65">
        <f t="shared" si="4"/>
        <v>0</v>
      </c>
      <c r="M15" s="65">
        <f t="shared" si="4"/>
        <v>600</v>
      </c>
    </row>
    <row r="16" spans="1:17" x14ac:dyDescent="0.25">
      <c r="F16" s="25"/>
    </row>
    <row r="17" spans="1:17" x14ac:dyDescent="0.25">
      <c r="F17" s="25"/>
    </row>
    <row r="18" spans="1:17" ht="41.45" customHeight="1" x14ac:dyDescent="0.3">
      <c r="A18" s="113" t="s">
        <v>110</v>
      </c>
      <c r="B18" s="113"/>
      <c r="C18" s="113"/>
      <c r="D18" s="113"/>
      <c r="E18" s="113"/>
      <c r="F18" s="83">
        <f>SUM(F21:F27)</f>
        <v>59500</v>
      </c>
      <c r="G18" s="83"/>
      <c r="H18" s="63">
        <f t="shared" ref="H18:N18" si="5">SUM(H21:H27)</f>
        <v>500</v>
      </c>
      <c r="I18" s="63">
        <f t="shared" si="5"/>
        <v>3500</v>
      </c>
      <c r="J18" s="63">
        <f t="shared" si="5"/>
        <v>4000</v>
      </c>
      <c r="K18" s="63">
        <f t="shared" si="5"/>
        <v>3500</v>
      </c>
      <c r="L18" s="63">
        <f t="shared" si="5"/>
        <v>46000</v>
      </c>
      <c r="M18" s="63">
        <f t="shared" si="5"/>
        <v>500</v>
      </c>
      <c r="N18" s="63">
        <f t="shared" si="5"/>
        <v>1500</v>
      </c>
    </row>
    <row r="19" spans="1:17" x14ac:dyDescent="0.25">
      <c r="F19" s="24"/>
      <c r="G19" s="24"/>
    </row>
    <row r="20" spans="1:17" ht="96" customHeight="1" x14ac:dyDescent="0.25">
      <c r="A20" s="35" t="s">
        <v>16</v>
      </c>
      <c r="B20" s="36" t="s">
        <v>57</v>
      </c>
      <c r="C20" s="45" t="s">
        <v>46</v>
      </c>
      <c r="D20" s="36" t="s">
        <v>59</v>
      </c>
      <c r="E20" s="36" t="s">
        <v>58</v>
      </c>
      <c r="F20" s="36" t="s">
        <v>60</v>
      </c>
      <c r="G20" s="80" t="s">
        <v>105</v>
      </c>
      <c r="H20" s="60" t="s">
        <v>70</v>
      </c>
      <c r="I20" s="61" t="s">
        <v>71</v>
      </c>
      <c r="J20" s="62" t="s">
        <v>67</v>
      </c>
      <c r="K20" s="62" t="s">
        <v>68</v>
      </c>
      <c r="L20" s="62" t="s">
        <v>69</v>
      </c>
      <c r="M20" s="62" t="s">
        <v>118</v>
      </c>
      <c r="N20" s="62" t="s">
        <v>119</v>
      </c>
      <c r="O20" s="89" t="s">
        <v>122</v>
      </c>
    </row>
    <row r="21" spans="1:17" x14ac:dyDescent="0.25">
      <c r="A21" s="35" t="s">
        <v>20</v>
      </c>
      <c r="B21" s="35" t="s">
        <v>106</v>
      </c>
      <c r="C21" s="35"/>
      <c r="D21" s="78">
        <v>3000</v>
      </c>
      <c r="E21" s="76">
        <v>1</v>
      </c>
      <c r="F21" s="37">
        <v>4000</v>
      </c>
      <c r="G21" s="39" t="s">
        <v>132</v>
      </c>
      <c r="H21" s="86">
        <v>500</v>
      </c>
      <c r="I21" s="78">
        <v>500</v>
      </c>
      <c r="J21" s="78">
        <v>500</v>
      </c>
      <c r="K21" s="78">
        <v>500</v>
      </c>
      <c r="L21" s="78">
        <v>500</v>
      </c>
      <c r="M21" s="78">
        <v>500</v>
      </c>
      <c r="N21" s="78">
        <v>1000</v>
      </c>
      <c r="O21" s="56">
        <f>SUM(H21:N21)-F21</f>
        <v>0</v>
      </c>
    </row>
    <row r="22" spans="1:17" ht="30" x14ac:dyDescent="0.25">
      <c r="A22" s="35" t="s">
        <v>21</v>
      </c>
      <c r="B22" s="35" t="s">
        <v>107</v>
      </c>
      <c r="C22" s="35"/>
      <c r="D22" s="78">
        <v>15000</v>
      </c>
      <c r="E22" s="77">
        <v>3</v>
      </c>
      <c r="F22" s="37">
        <f>D22*E22</f>
        <v>45000</v>
      </c>
      <c r="G22" s="36" t="s">
        <v>133</v>
      </c>
      <c r="H22" s="86"/>
      <c r="I22" s="78"/>
      <c r="J22" s="78"/>
      <c r="K22" s="78"/>
      <c r="L22" s="78">
        <v>45000</v>
      </c>
      <c r="M22" s="78"/>
      <c r="N22" s="78"/>
      <c r="O22" s="56">
        <f t="shared" ref="O22:O24" si="6">SUM(H22:N22)-F22</f>
        <v>0</v>
      </c>
    </row>
    <row r="23" spans="1:17" x14ac:dyDescent="0.25">
      <c r="A23" s="35" t="s">
        <v>22</v>
      </c>
      <c r="B23" s="35" t="s">
        <v>23</v>
      </c>
      <c r="C23" s="35"/>
      <c r="D23" s="78">
        <v>500</v>
      </c>
      <c r="E23" s="77">
        <v>3</v>
      </c>
      <c r="F23" s="37">
        <f>D23*E23</f>
        <v>1500</v>
      </c>
      <c r="G23" s="36" t="s">
        <v>134</v>
      </c>
      <c r="H23" s="86"/>
      <c r="I23" s="78"/>
      <c r="J23" s="78">
        <v>500</v>
      </c>
      <c r="K23" s="78"/>
      <c r="L23" s="78">
        <v>500</v>
      </c>
      <c r="M23" s="78"/>
      <c r="N23" s="78">
        <v>500</v>
      </c>
      <c r="O23" s="56">
        <f t="shared" si="6"/>
        <v>0</v>
      </c>
    </row>
    <row r="24" spans="1:17" x14ac:dyDescent="0.25">
      <c r="A24" s="35" t="s">
        <v>40</v>
      </c>
      <c r="B24" s="35" t="s">
        <v>24</v>
      </c>
      <c r="C24" s="35"/>
      <c r="D24" s="78">
        <v>3000</v>
      </c>
      <c r="E24" s="77">
        <v>3</v>
      </c>
      <c r="F24" s="37">
        <f>D24*E24</f>
        <v>9000</v>
      </c>
      <c r="G24" s="35" t="s">
        <v>117</v>
      </c>
      <c r="H24" s="78"/>
      <c r="I24" s="78">
        <v>3000</v>
      </c>
      <c r="J24" s="78">
        <v>3000</v>
      </c>
      <c r="K24" s="78">
        <v>3000</v>
      </c>
      <c r="L24" s="78"/>
      <c r="M24" s="78"/>
      <c r="N24" s="78"/>
      <c r="O24" s="56">
        <f t="shared" si="6"/>
        <v>0</v>
      </c>
    </row>
    <row r="25" spans="1:17" s="40" customFormat="1" x14ac:dyDescent="0.25">
      <c r="A25" s="35" t="s">
        <v>41</v>
      </c>
      <c r="B25" s="35" t="s">
        <v>42</v>
      </c>
      <c r="C25" s="35"/>
      <c r="D25" s="35"/>
      <c r="E25" s="35"/>
      <c r="F25" s="35"/>
      <c r="G25" s="35"/>
      <c r="H25" s="43"/>
      <c r="I25" s="35"/>
      <c r="J25" s="35"/>
      <c r="K25" s="35"/>
      <c r="L25" s="35"/>
      <c r="M25" s="35"/>
      <c r="N25" s="35"/>
      <c r="O25" s="56">
        <f t="shared" ref="O25:O27" si="7">SUM(H25:N25)-G25</f>
        <v>0</v>
      </c>
    </row>
    <row r="26" spans="1:17" s="40" customFormat="1" x14ac:dyDescent="0.25">
      <c r="A26" s="49" t="s">
        <v>51</v>
      </c>
      <c r="B26" s="49"/>
      <c r="C26" s="49"/>
      <c r="D26" s="49"/>
      <c r="E26" s="49"/>
      <c r="F26" s="49"/>
      <c r="G26" s="49"/>
      <c r="H26" s="57"/>
      <c r="I26" s="49"/>
      <c r="J26" s="49"/>
      <c r="K26" s="49"/>
      <c r="L26" s="49"/>
      <c r="M26" s="49"/>
      <c r="N26" s="49"/>
      <c r="O26" s="56">
        <f t="shared" si="7"/>
        <v>0</v>
      </c>
    </row>
    <row r="27" spans="1:17" x14ac:dyDescent="0.25">
      <c r="A27" s="35" t="s">
        <v>50</v>
      </c>
      <c r="B27" s="33"/>
      <c r="C27" s="33"/>
      <c r="D27" s="33"/>
      <c r="E27" s="33"/>
      <c r="F27" s="33"/>
      <c r="G27" s="33"/>
      <c r="H27" s="85"/>
      <c r="I27" s="33"/>
      <c r="J27" s="33"/>
      <c r="K27" s="33"/>
      <c r="L27" s="33"/>
      <c r="M27" s="33"/>
      <c r="N27" s="33"/>
      <c r="O27" s="56">
        <f t="shared" si="7"/>
        <v>0</v>
      </c>
    </row>
    <row r="29" spans="1:17" x14ac:dyDescent="0.25">
      <c r="H29" s="30"/>
      <c r="I29" s="30"/>
      <c r="J29" s="30"/>
      <c r="K29" s="31"/>
    </row>
    <row r="30" spans="1:17" ht="18.600000000000001" customHeight="1" x14ac:dyDescent="0.3">
      <c r="A30" s="113" t="s">
        <v>114</v>
      </c>
      <c r="B30" s="113"/>
      <c r="C30" s="113"/>
      <c r="D30" s="113"/>
      <c r="E30" s="113"/>
      <c r="F30" s="83">
        <f>SUM(F33:F37)</f>
        <v>29186.666666666668</v>
      </c>
      <c r="G30" s="83"/>
      <c r="H30" s="83"/>
      <c r="I30" s="83"/>
      <c r="J30" s="83"/>
      <c r="K30" s="63">
        <f t="shared" ref="K30:P30" si="8">SUM(K33:K37)</f>
        <v>0</v>
      </c>
      <c r="L30" s="63">
        <f t="shared" si="8"/>
        <v>12520</v>
      </c>
      <c r="M30" s="63">
        <f t="shared" si="8"/>
        <v>0</v>
      </c>
      <c r="N30" s="63">
        <f t="shared" si="8"/>
        <v>8333.33</v>
      </c>
      <c r="O30" s="63">
        <f t="shared" si="8"/>
        <v>0</v>
      </c>
      <c r="P30" s="63">
        <f t="shared" si="8"/>
        <v>8333.34</v>
      </c>
    </row>
    <row r="31" spans="1:17" x14ac:dyDescent="0.25">
      <c r="A31" s="32"/>
      <c r="B31" s="32"/>
      <c r="C31" s="32"/>
      <c r="D31" s="32"/>
      <c r="E31" s="32"/>
      <c r="F31" s="32"/>
      <c r="G31" s="29"/>
    </row>
    <row r="32" spans="1:17" ht="195" x14ac:dyDescent="0.25">
      <c r="A32" s="41" t="s">
        <v>16</v>
      </c>
      <c r="B32" s="36" t="s">
        <v>57</v>
      </c>
      <c r="C32" s="45" t="s">
        <v>46</v>
      </c>
      <c r="D32" s="41" t="s">
        <v>49</v>
      </c>
      <c r="E32" s="36" t="s">
        <v>58</v>
      </c>
      <c r="F32" s="36" t="s">
        <v>120</v>
      </c>
      <c r="G32" s="41" t="s">
        <v>116</v>
      </c>
      <c r="H32" s="47" t="s">
        <v>48</v>
      </c>
      <c r="I32" s="42" t="s">
        <v>25</v>
      </c>
      <c r="J32" s="36" t="s">
        <v>47</v>
      </c>
      <c r="K32" s="61" t="s">
        <v>71</v>
      </c>
      <c r="L32" s="62" t="s">
        <v>67</v>
      </c>
      <c r="M32" s="62" t="s">
        <v>68</v>
      </c>
      <c r="N32" s="62" t="s">
        <v>69</v>
      </c>
      <c r="O32" s="62" t="s">
        <v>118</v>
      </c>
      <c r="P32" s="62" t="s">
        <v>119</v>
      </c>
      <c r="Q32" s="89" t="s">
        <v>122</v>
      </c>
    </row>
    <row r="33" spans="1:17" ht="30" x14ac:dyDescent="0.25">
      <c r="A33" s="35" t="s">
        <v>26</v>
      </c>
      <c r="B33" s="35" t="s">
        <v>44</v>
      </c>
      <c r="C33" s="35"/>
      <c r="D33" s="78">
        <v>100000</v>
      </c>
      <c r="E33" s="78">
        <v>1</v>
      </c>
      <c r="F33" s="37">
        <f>(D33*E33)*H33/G33*I33</f>
        <v>16666.666666666668</v>
      </c>
      <c r="G33" s="87">
        <f>6*12</f>
        <v>72</v>
      </c>
      <c r="H33" s="87">
        <v>24</v>
      </c>
      <c r="I33" s="88">
        <v>0.5</v>
      </c>
      <c r="J33" s="36" t="s">
        <v>112</v>
      </c>
      <c r="K33" s="78"/>
      <c r="L33" s="78"/>
      <c r="M33" s="78"/>
      <c r="N33" s="78">
        <v>8333.33</v>
      </c>
      <c r="O33" s="78"/>
      <c r="P33" s="78">
        <v>8333.34</v>
      </c>
      <c r="Q33" s="56">
        <f>SUM(K33:P33)-F33</f>
        <v>3.3333333303744439E-3</v>
      </c>
    </row>
    <row r="34" spans="1:17" x14ac:dyDescent="0.25">
      <c r="A34" s="35" t="s">
        <v>27</v>
      </c>
      <c r="B34" s="35" t="s">
        <v>28</v>
      </c>
      <c r="C34" s="35"/>
      <c r="D34" s="77">
        <v>500</v>
      </c>
      <c r="E34" s="78">
        <v>3</v>
      </c>
      <c r="F34" s="37">
        <f>(D34*E34)*H34/G34*I34</f>
        <v>1000</v>
      </c>
      <c r="G34" s="87">
        <f>3*12</f>
        <v>36</v>
      </c>
      <c r="H34" s="87">
        <v>24</v>
      </c>
      <c r="I34" s="88">
        <v>1</v>
      </c>
      <c r="J34" s="36" t="s">
        <v>132</v>
      </c>
      <c r="K34" s="78"/>
      <c r="L34" s="78">
        <v>1000</v>
      </c>
      <c r="M34" s="78"/>
      <c r="N34" s="78"/>
      <c r="O34" s="78"/>
      <c r="P34" s="78"/>
      <c r="Q34" s="56">
        <f t="shared" ref="Q34:Q35" si="9">SUM(J34:P34)-F34</f>
        <v>0</v>
      </c>
    </row>
    <row r="35" spans="1:17" ht="30" x14ac:dyDescent="0.25">
      <c r="A35" s="35" t="s">
        <v>43</v>
      </c>
      <c r="B35" s="35" t="s">
        <v>29</v>
      </c>
      <c r="C35" s="35"/>
      <c r="D35" s="77">
        <v>1200</v>
      </c>
      <c r="E35" s="78">
        <v>2</v>
      </c>
      <c r="F35" s="37">
        <f>(D35*E35)*H35/G35*I35</f>
        <v>11520</v>
      </c>
      <c r="G35" s="76">
        <v>5</v>
      </c>
      <c r="H35" s="76">
        <v>24</v>
      </c>
      <c r="I35" s="88">
        <v>1</v>
      </c>
      <c r="J35" s="36" t="s">
        <v>112</v>
      </c>
      <c r="K35" s="78"/>
      <c r="L35" s="78">
        <v>11520</v>
      </c>
      <c r="M35" s="78"/>
      <c r="N35" s="78"/>
      <c r="O35" s="78"/>
      <c r="P35" s="78"/>
      <c r="Q35" s="56">
        <f t="shared" si="9"/>
        <v>0</v>
      </c>
    </row>
    <row r="36" spans="1:17" x14ac:dyDescent="0.25">
      <c r="A36" s="49" t="s">
        <v>51</v>
      </c>
      <c r="B36" s="49"/>
      <c r="C36" s="49"/>
      <c r="D36" s="49"/>
      <c r="E36" s="49"/>
      <c r="F36" s="50"/>
      <c r="G36" s="50"/>
      <c r="H36" s="50"/>
      <c r="I36" s="51"/>
      <c r="J36" s="49"/>
      <c r="K36" s="59"/>
      <c r="L36" s="59"/>
      <c r="M36" s="59"/>
      <c r="N36" s="59"/>
      <c r="O36" s="59"/>
      <c r="P36" s="59"/>
      <c r="Q36" s="56">
        <f t="shared" ref="Q36:Q37" si="10">SUM(J36:P36)-I36</f>
        <v>0</v>
      </c>
    </row>
    <row r="37" spans="1:17" x14ac:dyDescent="0.25">
      <c r="A37" s="35" t="s">
        <v>52</v>
      </c>
      <c r="B37" s="35"/>
      <c r="C37" s="35"/>
      <c r="D37" s="35"/>
      <c r="E37" s="35"/>
      <c r="F37" s="37"/>
      <c r="G37" s="37"/>
      <c r="H37" s="37"/>
      <c r="I37" s="44"/>
      <c r="J37" s="35"/>
      <c r="K37" s="59"/>
      <c r="L37" s="59"/>
      <c r="M37" s="59"/>
      <c r="N37" s="59"/>
      <c r="O37" s="59"/>
      <c r="P37" s="59"/>
      <c r="Q37" s="56">
        <f t="shared" si="10"/>
        <v>0</v>
      </c>
    </row>
    <row r="38" spans="1:17" x14ac:dyDescent="0.25">
      <c r="A38" s="40"/>
      <c r="B38" s="40"/>
      <c r="C38" s="40"/>
      <c r="D38" s="40"/>
      <c r="E38" s="40"/>
      <c r="F38" s="40"/>
      <c r="G38" s="40"/>
      <c r="H38" s="40"/>
      <c r="I38" s="40"/>
      <c r="J38" s="40"/>
      <c r="K38" s="40"/>
      <c r="L38" s="40"/>
      <c r="M38" s="40"/>
      <c r="N38" s="40"/>
      <c r="O38" s="40"/>
      <c r="P38" s="40"/>
      <c r="Q38" s="40"/>
    </row>
    <row r="39" spans="1:17" x14ac:dyDescent="0.25">
      <c r="O39" s="23"/>
    </row>
    <row r="40" spans="1:17" ht="18.75" x14ac:dyDescent="0.3">
      <c r="A40" s="106" t="s">
        <v>115</v>
      </c>
      <c r="B40" s="106"/>
      <c r="C40" s="106"/>
      <c r="D40" s="106"/>
      <c r="E40" s="106"/>
      <c r="F40" s="83">
        <f>SUM(F43:F47)</f>
        <v>650000</v>
      </c>
      <c r="G40" s="83"/>
      <c r="H40" s="63">
        <f t="shared" ref="H40:M40" si="11">SUM(H43:H47)</f>
        <v>0</v>
      </c>
      <c r="I40" s="63">
        <f t="shared" si="11"/>
        <v>0</v>
      </c>
      <c r="J40" s="63">
        <f t="shared" si="11"/>
        <v>0</v>
      </c>
      <c r="K40" s="63">
        <f t="shared" si="11"/>
        <v>50000</v>
      </c>
      <c r="L40" s="63">
        <f t="shared" si="11"/>
        <v>50000</v>
      </c>
      <c r="M40" s="63">
        <f t="shared" si="11"/>
        <v>550000</v>
      </c>
    </row>
    <row r="41" spans="1:17" x14ac:dyDescent="0.25">
      <c r="A41" s="32"/>
      <c r="B41" s="32"/>
      <c r="C41" s="32"/>
      <c r="D41" s="32"/>
      <c r="E41" s="32"/>
      <c r="F41" s="32"/>
      <c r="G41" s="23"/>
    </row>
    <row r="42" spans="1:17" ht="75" x14ac:dyDescent="0.25">
      <c r="A42" s="45" t="s">
        <v>16</v>
      </c>
      <c r="B42" s="45" t="s">
        <v>45</v>
      </c>
      <c r="C42" s="45" t="s">
        <v>46</v>
      </c>
      <c r="D42" s="41" t="s">
        <v>49</v>
      </c>
      <c r="E42" s="36" t="s">
        <v>58</v>
      </c>
      <c r="F42" s="36" t="s">
        <v>60</v>
      </c>
      <c r="G42" s="46" t="s">
        <v>30</v>
      </c>
      <c r="H42" s="61" t="s">
        <v>71</v>
      </c>
      <c r="I42" s="62" t="s">
        <v>67</v>
      </c>
      <c r="J42" s="62" t="s">
        <v>68</v>
      </c>
      <c r="K42" s="62" t="s">
        <v>69</v>
      </c>
      <c r="L42" s="62" t="s">
        <v>118</v>
      </c>
      <c r="M42" s="62" t="s">
        <v>119</v>
      </c>
      <c r="N42" s="11" t="s">
        <v>121</v>
      </c>
    </row>
    <row r="43" spans="1:17" ht="30" x14ac:dyDescent="0.25">
      <c r="A43" s="35" t="s">
        <v>31</v>
      </c>
      <c r="B43" s="35" t="s">
        <v>32</v>
      </c>
      <c r="C43" s="35"/>
      <c r="D43" s="78">
        <v>150000</v>
      </c>
      <c r="E43" s="78">
        <v>1</v>
      </c>
      <c r="F43" s="37">
        <f>D43*E43</f>
        <v>150000</v>
      </c>
      <c r="G43" s="36" t="s">
        <v>112</v>
      </c>
      <c r="H43" s="58"/>
      <c r="I43" s="58"/>
      <c r="J43" s="58"/>
      <c r="K43" s="58">
        <v>50000</v>
      </c>
      <c r="L43" s="58">
        <v>50000</v>
      </c>
      <c r="M43" s="58">
        <v>50000</v>
      </c>
      <c r="N43" s="56">
        <f>SUM(H43:M43)-F43</f>
        <v>0</v>
      </c>
    </row>
    <row r="44" spans="1:17" x14ac:dyDescent="0.25">
      <c r="A44" s="35" t="s">
        <v>130</v>
      </c>
      <c r="B44" s="35"/>
      <c r="C44" s="35"/>
      <c r="D44" s="78"/>
      <c r="E44" s="78">
        <v>0</v>
      </c>
      <c r="F44" s="37">
        <f t="shared" ref="F44:F45" si="12">D44*E44</f>
        <v>0</v>
      </c>
      <c r="G44" s="36"/>
      <c r="H44" s="58"/>
      <c r="I44" s="58"/>
      <c r="J44" s="58"/>
      <c r="K44" s="58"/>
      <c r="L44" s="58"/>
      <c r="M44" s="58"/>
      <c r="N44" s="56">
        <f>SUM(H44:M44)-F44</f>
        <v>0</v>
      </c>
    </row>
    <row r="45" spans="1:17" x14ac:dyDescent="0.25">
      <c r="A45" s="35" t="s">
        <v>35</v>
      </c>
      <c r="B45" s="35" t="s">
        <v>36</v>
      </c>
      <c r="C45" s="35"/>
      <c r="D45" s="78">
        <v>500000</v>
      </c>
      <c r="E45" s="78">
        <v>1</v>
      </c>
      <c r="F45" s="37">
        <f t="shared" si="12"/>
        <v>500000</v>
      </c>
      <c r="G45" s="36" t="s">
        <v>131</v>
      </c>
      <c r="H45" s="58"/>
      <c r="I45" s="58"/>
      <c r="J45" s="58"/>
      <c r="K45" s="58"/>
      <c r="L45" s="58"/>
      <c r="M45" s="58">
        <v>500000</v>
      </c>
      <c r="N45" s="56">
        <f>SUM(H45:M45)-F45</f>
        <v>0</v>
      </c>
    </row>
    <row r="46" spans="1:17" x14ac:dyDescent="0.25">
      <c r="A46" s="49" t="s">
        <v>51</v>
      </c>
      <c r="B46" s="49"/>
      <c r="C46" s="49"/>
      <c r="D46" s="49"/>
      <c r="E46" s="49"/>
      <c r="F46" s="50"/>
      <c r="G46" s="52"/>
      <c r="H46" s="59"/>
      <c r="I46" s="59"/>
      <c r="J46" s="59"/>
      <c r="K46" s="59"/>
      <c r="L46" s="59"/>
      <c r="M46" s="59"/>
      <c r="N46" s="56">
        <f>SUM(H46:M46)-F46</f>
        <v>0</v>
      </c>
    </row>
    <row r="47" spans="1:17" x14ac:dyDescent="0.25">
      <c r="A47" s="35" t="s">
        <v>53</v>
      </c>
      <c r="B47" s="35"/>
      <c r="C47" s="35"/>
      <c r="D47" s="35"/>
      <c r="E47" s="35"/>
      <c r="F47" s="37"/>
      <c r="G47" s="36"/>
      <c r="H47" s="59"/>
      <c r="I47" s="59"/>
      <c r="J47" s="59"/>
      <c r="K47" s="59"/>
      <c r="L47" s="59"/>
      <c r="M47" s="59"/>
      <c r="N47" s="56">
        <f>SUM(H47:M47)-F47</f>
        <v>0</v>
      </c>
    </row>
    <row r="49" spans="1:1" x14ac:dyDescent="0.25">
      <c r="A49" t="s">
        <v>65</v>
      </c>
    </row>
    <row r="50" spans="1:1" x14ac:dyDescent="0.25">
      <c r="A50" s="55" t="s">
        <v>64</v>
      </c>
    </row>
  </sheetData>
  <mergeCells count="9">
    <mergeCell ref="A18:E18"/>
    <mergeCell ref="A30:E30"/>
    <mergeCell ref="A40:E40"/>
    <mergeCell ref="A1:N1"/>
    <mergeCell ref="A2:M2"/>
    <mergeCell ref="A4:E4"/>
    <mergeCell ref="A5:E5"/>
    <mergeCell ref="A14:D14"/>
    <mergeCell ref="A15:D15"/>
  </mergeCells>
  <conditionalFormatting sqref="N8:N12 Q33:Q37">
    <cfRule type="cellIs" dxfId="8" priority="3" operator="equal">
      <formula>0</formula>
    </cfRule>
  </conditionalFormatting>
  <conditionalFormatting sqref="O21:O27">
    <cfRule type="cellIs" dxfId="7" priority="2" operator="equal">
      <formula>0</formula>
    </cfRule>
  </conditionalFormatting>
  <conditionalFormatting sqref="N43:N47">
    <cfRule type="cellIs" dxfId="6" priority="1" operator="equal">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1399A-4C91-4567-A703-470CC4AA75F2}">
  <dimension ref="A1:Q50"/>
  <sheetViews>
    <sheetView topLeftCell="A31" zoomScale="85" zoomScaleNormal="85" workbookViewId="0">
      <selection activeCell="D43" sqref="D43:D45"/>
    </sheetView>
  </sheetViews>
  <sheetFormatPr baseColWidth="10" defaultColWidth="8.7109375" defaultRowHeight="15" x14ac:dyDescent="0.25"/>
  <cols>
    <col min="2" max="2" width="29.85546875" customWidth="1"/>
    <col min="3" max="3" width="29" customWidth="1"/>
    <col min="4" max="4" width="14.7109375" customWidth="1"/>
    <col min="5" max="5" width="19.140625" customWidth="1"/>
    <col min="6" max="6" width="23.140625" customWidth="1"/>
    <col min="7" max="7" width="14" customWidth="1"/>
    <col min="8" max="8" width="17.85546875" customWidth="1"/>
    <col min="9" max="9" width="17.42578125" customWidth="1"/>
    <col min="10" max="10" width="17.85546875" customWidth="1"/>
    <col min="11" max="11" width="16.5703125" customWidth="1"/>
    <col min="12" max="13" width="12.28515625" customWidth="1"/>
    <col min="14" max="14" width="17.85546875" customWidth="1"/>
    <col min="15" max="15" width="27.140625" customWidth="1"/>
    <col min="16" max="16" width="9.140625" bestFit="1" customWidth="1"/>
    <col min="17" max="17" width="11.5703125" bestFit="1" customWidth="1"/>
  </cols>
  <sheetData>
    <row r="1" spans="1:17" ht="50.45" customHeight="1" x14ac:dyDescent="0.35">
      <c r="A1" s="110" t="s">
        <v>126</v>
      </c>
      <c r="B1" s="111"/>
      <c r="C1" s="111"/>
      <c r="D1" s="111"/>
      <c r="E1" s="111"/>
      <c r="F1" s="111"/>
      <c r="G1" s="111"/>
      <c r="H1" s="111"/>
      <c r="I1" s="111"/>
      <c r="J1" s="111"/>
      <c r="K1" s="111"/>
      <c r="L1" s="111"/>
      <c r="M1" s="111"/>
      <c r="N1" s="111"/>
    </row>
    <row r="2" spans="1:17" ht="50.45" customHeight="1" x14ac:dyDescent="0.35">
      <c r="A2" s="107" t="s">
        <v>109</v>
      </c>
      <c r="B2" s="107"/>
      <c r="C2" s="107"/>
      <c r="D2" s="107"/>
      <c r="E2" s="107"/>
      <c r="F2" s="107"/>
      <c r="G2" s="107"/>
      <c r="H2" s="107"/>
      <c r="I2" s="107"/>
      <c r="J2" s="107"/>
      <c r="K2" s="107"/>
      <c r="L2" s="107"/>
      <c r="M2" s="107"/>
      <c r="N2" s="81"/>
      <c r="O2" s="91" t="s">
        <v>125</v>
      </c>
    </row>
    <row r="3" spans="1:17" ht="21" x14ac:dyDescent="0.35">
      <c r="C3" s="53" t="s">
        <v>127</v>
      </c>
      <c r="D3" s="53"/>
      <c r="E3" s="53"/>
      <c r="F3" s="54">
        <f>F5+F14+F15+F18++F30+F40</f>
        <v>336196.66666666669</v>
      </c>
      <c r="G3" s="23">
        <f>G5+G14+G15+H18</f>
        <v>1710</v>
      </c>
      <c r="H3" s="23">
        <f>H5+H14+H15+I18+K30+H40</f>
        <v>63900</v>
      </c>
      <c r="I3" s="23">
        <f t="shared" ref="I3:M3" si="0">I5+I14+I15+J18+L30+I40</f>
        <v>105720</v>
      </c>
      <c r="J3" s="23">
        <f t="shared" si="0"/>
        <v>63900</v>
      </c>
      <c r="K3" s="23">
        <f t="shared" si="0"/>
        <v>66433.33</v>
      </c>
      <c r="L3" s="23">
        <f t="shared" si="0"/>
        <v>12600</v>
      </c>
      <c r="M3" s="23">
        <f t="shared" si="0"/>
        <v>21933.34</v>
      </c>
    </row>
    <row r="4" spans="1:17" x14ac:dyDescent="0.25">
      <c r="A4" s="109"/>
      <c r="B4" s="109"/>
      <c r="C4" s="109"/>
      <c r="D4" s="109"/>
      <c r="E4" s="109"/>
    </row>
    <row r="5" spans="1:17" ht="18.75" x14ac:dyDescent="0.3">
      <c r="A5" s="108" t="s">
        <v>102</v>
      </c>
      <c r="B5" s="108"/>
      <c r="C5" s="108"/>
      <c r="D5" s="108"/>
      <c r="E5" s="108"/>
      <c r="F5" s="83">
        <f>SUM(F8:F12)</f>
        <v>151000</v>
      </c>
      <c r="G5" s="63">
        <f>SUM(G8:G12)</f>
        <v>1000</v>
      </c>
      <c r="H5" s="63">
        <f t="shared" ref="H5:M5" si="1">SUM(H8:H12)</f>
        <v>40000</v>
      </c>
      <c r="I5" s="63">
        <f t="shared" si="1"/>
        <v>40000</v>
      </c>
      <c r="J5" s="63">
        <f t="shared" si="1"/>
        <v>40000</v>
      </c>
      <c r="K5" s="63">
        <f t="shared" si="1"/>
        <v>10000</v>
      </c>
      <c r="L5" s="63">
        <f t="shared" si="1"/>
        <v>10000</v>
      </c>
      <c r="M5" s="63">
        <f t="shared" si="1"/>
        <v>10000</v>
      </c>
    </row>
    <row r="7" spans="1:17" s="11" customFormat="1" ht="85.5" customHeight="1" x14ac:dyDescent="0.25">
      <c r="A7" s="36" t="s">
        <v>16</v>
      </c>
      <c r="B7" s="36" t="s">
        <v>54</v>
      </c>
      <c r="C7" s="36" t="s">
        <v>55</v>
      </c>
      <c r="D7" s="36" t="s">
        <v>103</v>
      </c>
      <c r="E7" s="36" t="s">
        <v>104</v>
      </c>
      <c r="F7" s="36" t="s">
        <v>56</v>
      </c>
      <c r="G7" s="60" t="s">
        <v>70</v>
      </c>
      <c r="H7" s="61" t="s">
        <v>71</v>
      </c>
      <c r="I7" s="62" t="s">
        <v>67</v>
      </c>
      <c r="J7" s="62" t="s">
        <v>68</v>
      </c>
      <c r="K7" s="62" t="s">
        <v>69</v>
      </c>
      <c r="L7" s="62" t="s">
        <v>118</v>
      </c>
      <c r="M7" s="62" t="s">
        <v>119</v>
      </c>
      <c r="N7" s="89" t="s">
        <v>122</v>
      </c>
    </row>
    <row r="8" spans="1:17" x14ac:dyDescent="0.25">
      <c r="A8" s="35" t="s">
        <v>17</v>
      </c>
      <c r="B8" s="35" t="s">
        <v>37</v>
      </c>
      <c r="C8" s="75">
        <v>1</v>
      </c>
      <c r="D8" s="82">
        <v>60000</v>
      </c>
      <c r="E8" s="79">
        <v>1.5</v>
      </c>
      <c r="F8" s="37">
        <f>C8*D8*E8</f>
        <v>90000</v>
      </c>
      <c r="G8" s="78"/>
      <c r="H8" s="78">
        <v>30000</v>
      </c>
      <c r="I8" s="78">
        <v>30000</v>
      </c>
      <c r="J8" s="78">
        <v>30000</v>
      </c>
      <c r="K8" s="78"/>
      <c r="L8" s="78"/>
      <c r="M8" s="78"/>
      <c r="N8" s="56">
        <f>SUM(G8:M8)-F8</f>
        <v>0</v>
      </c>
    </row>
    <row r="9" spans="1:17" x14ac:dyDescent="0.25">
      <c r="A9" s="35" t="s">
        <v>18</v>
      </c>
      <c r="B9" s="35" t="s">
        <v>38</v>
      </c>
      <c r="C9" s="75">
        <v>0.4</v>
      </c>
      <c r="D9" s="76">
        <v>50000</v>
      </c>
      <c r="E9" s="79">
        <v>3.05</v>
      </c>
      <c r="F9" s="37">
        <f>C9*D9*E9</f>
        <v>61000</v>
      </c>
      <c r="G9" s="78">
        <v>1000</v>
      </c>
      <c r="H9" s="78">
        <v>10000</v>
      </c>
      <c r="I9" s="78">
        <v>10000</v>
      </c>
      <c r="J9" s="78">
        <v>10000</v>
      </c>
      <c r="K9" s="78">
        <v>10000</v>
      </c>
      <c r="L9" s="78">
        <v>10000</v>
      </c>
      <c r="M9" s="78">
        <v>10000</v>
      </c>
      <c r="N9" s="56">
        <f t="shared" ref="N9:N12" si="2">SUM(G9:M9)-F9</f>
        <v>0</v>
      </c>
    </row>
    <row r="10" spans="1:17" x14ac:dyDescent="0.25">
      <c r="A10" s="35" t="s">
        <v>19</v>
      </c>
      <c r="B10" s="35" t="s">
        <v>66</v>
      </c>
      <c r="C10" s="77"/>
      <c r="D10" s="77"/>
      <c r="E10" s="79"/>
      <c r="F10" s="35"/>
      <c r="G10" s="77"/>
      <c r="H10" s="77"/>
      <c r="I10" s="77"/>
      <c r="J10" s="77"/>
      <c r="K10" s="77"/>
      <c r="L10" s="77"/>
      <c r="M10" s="77"/>
      <c r="N10" s="56">
        <f t="shared" si="2"/>
        <v>0</v>
      </c>
      <c r="Q10" s="23"/>
    </row>
    <row r="11" spans="1:17" x14ac:dyDescent="0.25">
      <c r="A11" s="49" t="s">
        <v>51</v>
      </c>
      <c r="B11" s="49"/>
      <c r="C11" s="49"/>
      <c r="D11" s="49"/>
      <c r="E11" s="49"/>
      <c r="F11" s="49"/>
      <c r="G11" s="59"/>
      <c r="H11" s="59"/>
      <c r="I11" s="59"/>
      <c r="J11" s="59"/>
      <c r="K11" s="59"/>
      <c r="L11" s="59"/>
      <c r="M11" s="59"/>
      <c r="N11" s="56">
        <f t="shared" si="2"/>
        <v>0</v>
      </c>
    </row>
    <row r="12" spans="1:17" x14ac:dyDescent="0.25">
      <c r="A12" s="35" t="s">
        <v>39</v>
      </c>
      <c r="B12" s="33"/>
      <c r="C12" s="33"/>
      <c r="D12" s="33"/>
      <c r="E12" s="33"/>
      <c r="F12" s="33"/>
      <c r="G12" s="59"/>
      <c r="H12" s="59"/>
      <c r="I12" s="59"/>
      <c r="J12" s="59"/>
      <c r="K12" s="59"/>
      <c r="L12" s="59"/>
      <c r="M12" s="59"/>
      <c r="N12" s="56">
        <f t="shared" si="2"/>
        <v>0</v>
      </c>
    </row>
    <row r="13" spans="1:17" x14ac:dyDescent="0.25">
      <c r="A13" s="38"/>
      <c r="B13" s="48"/>
      <c r="C13" s="48"/>
      <c r="D13" s="48"/>
      <c r="E13" s="48"/>
      <c r="F13" s="48"/>
      <c r="G13" s="48"/>
      <c r="H13" s="48"/>
      <c r="I13" s="48"/>
      <c r="J13" s="48"/>
      <c r="K13" s="48"/>
      <c r="L13" s="48"/>
      <c r="M13" s="48"/>
    </row>
    <row r="14" spans="1:17" ht="48.95" customHeight="1" x14ac:dyDescent="0.3">
      <c r="A14" s="112" t="s">
        <v>62</v>
      </c>
      <c r="B14" s="112"/>
      <c r="C14" s="112"/>
      <c r="D14" s="112"/>
      <c r="E14" s="34">
        <v>0.15</v>
      </c>
      <c r="F14" s="84">
        <f>F5*E14</f>
        <v>22650</v>
      </c>
      <c r="G14" s="64">
        <f>$E$14*G5</f>
        <v>150</v>
      </c>
      <c r="H14" s="64">
        <f t="shared" ref="H14:M14" si="3">$E$14*H5</f>
        <v>6000</v>
      </c>
      <c r="I14" s="64">
        <f t="shared" si="3"/>
        <v>6000</v>
      </c>
      <c r="J14" s="64">
        <f t="shared" si="3"/>
        <v>6000</v>
      </c>
      <c r="K14" s="64">
        <f t="shared" si="3"/>
        <v>1500</v>
      </c>
      <c r="L14" s="64">
        <f t="shared" si="3"/>
        <v>1500</v>
      </c>
      <c r="M14" s="64">
        <f t="shared" si="3"/>
        <v>1500</v>
      </c>
    </row>
    <row r="15" spans="1:17" ht="30.6" customHeight="1" x14ac:dyDescent="0.3">
      <c r="A15" s="112" t="s">
        <v>61</v>
      </c>
      <c r="B15" s="112"/>
      <c r="C15" s="112"/>
      <c r="D15" s="112"/>
      <c r="E15" s="34">
        <v>0.06</v>
      </c>
      <c r="F15" s="84">
        <f>F5*E15</f>
        <v>9060</v>
      </c>
      <c r="G15" s="65">
        <f>$E$15*G5</f>
        <v>60</v>
      </c>
      <c r="H15" s="65">
        <f t="shared" ref="H15:M15" si="4">$E$15*H5</f>
        <v>2400</v>
      </c>
      <c r="I15" s="65">
        <f t="shared" si="4"/>
        <v>2400</v>
      </c>
      <c r="J15" s="65">
        <f t="shared" si="4"/>
        <v>2400</v>
      </c>
      <c r="K15" s="65">
        <f t="shared" si="4"/>
        <v>600</v>
      </c>
      <c r="L15" s="65">
        <f t="shared" si="4"/>
        <v>600</v>
      </c>
      <c r="M15" s="65">
        <f t="shared" si="4"/>
        <v>600</v>
      </c>
    </row>
    <row r="16" spans="1:17" x14ac:dyDescent="0.25">
      <c r="F16" s="25"/>
    </row>
    <row r="17" spans="1:17" x14ac:dyDescent="0.25">
      <c r="F17" s="25"/>
    </row>
    <row r="18" spans="1:17" ht="41.45" customHeight="1" x14ac:dyDescent="0.3">
      <c r="A18" s="113" t="s">
        <v>110</v>
      </c>
      <c r="B18" s="113"/>
      <c r="C18" s="113"/>
      <c r="D18" s="113"/>
      <c r="E18" s="113"/>
      <c r="F18" s="83">
        <f>SUM(F21:F27)</f>
        <v>95500</v>
      </c>
      <c r="G18" s="83"/>
      <c r="H18" s="63">
        <f t="shared" ref="H18:N18" si="5">SUM(H21:H27)</f>
        <v>500</v>
      </c>
      <c r="I18" s="63">
        <f t="shared" si="5"/>
        <v>15500</v>
      </c>
      <c r="J18" s="63">
        <f t="shared" si="5"/>
        <v>16000</v>
      </c>
      <c r="K18" s="63">
        <f t="shared" si="5"/>
        <v>15500</v>
      </c>
      <c r="L18" s="63">
        <f t="shared" si="5"/>
        <v>46000</v>
      </c>
      <c r="M18" s="63">
        <f t="shared" si="5"/>
        <v>500</v>
      </c>
      <c r="N18" s="63">
        <f t="shared" si="5"/>
        <v>1500</v>
      </c>
    </row>
    <row r="19" spans="1:17" x14ac:dyDescent="0.25">
      <c r="F19" s="24"/>
      <c r="G19" s="24"/>
    </row>
    <row r="20" spans="1:17" ht="96" customHeight="1" x14ac:dyDescent="0.25">
      <c r="A20" s="35" t="s">
        <v>16</v>
      </c>
      <c r="B20" s="36" t="s">
        <v>57</v>
      </c>
      <c r="C20" s="45" t="s">
        <v>46</v>
      </c>
      <c r="D20" s="36" t="s">
        <v>59</v>
      </c>
      <c r="E20" s="36" t="s">
        <v>58</v>
      </c>
      <c r="F20" s="36" t="s">
        <v>60</v>
      </c>
      <c r="G20" s="80" t="s">
        <v>105</v>
      </c>
      <c r="H20" s="60" t="s">
        <v>70</v>
      </c>
      <c r="I20" s="61" t="s">
        <v>71</v>
      </c>
      <c r="J20" s="62" t="s">
        <v>67</v>
      </c>
      <c r="K20" s="62" t="s">
        <v>68</v>
      </c>
      <c r="L20" s="62" t="s">
        <v>69</v>
      </c>
      <c r="M20" s="62" t="s">
        <v>118</v>
      </c>
      <c r="N20" s="62" t="s">
        <v>119</v>
      </c>
      <c r="O20" s="89" t="s">
        <v>122</v>
      </c>
    </row>
    <row r="21" spans="1:17" x14ac:dyDescent="0.25">
      <c r="A21" s="35" t="s">
        <v>20</v>
      </c>
      <c r="B21" s="35" t="s">
        <v>106</v>
      </c>
      <c r="C21" s="35"/>
      <c r="D21" s="78">
        <v>3000</v>
      </c>
      <c r="E21" s="76">
        <v>1</v>
      </c>
      <c r="F21" s="37">
        <v>4000</v>
      </c>
      <c r="G21" s="39" t="s">
        <v>111</v>
      </c>
      <c r="H21" s="86">
        <v>500</v>
      </c>
      <c r="I21" s="78">
        <v>500</v>
      </c>
      <c r="J21" s="78">
        <v>500</v>
      </c>
      <c r="K21" s="78">
        <v>500</v>
      </c>
      <c r="L21" s="78">
        <v>500</v>
      </c>
      <c r="M21" s="78">
        <v>500</v>
      </c>
      <c r="N21" s="78">
        <v>1000</v>
      </c>
      <c r="O21" s="56">
        <f>SUM(H21:N21)-F21</f>
        <v>0</v>
      </c>
    </row>
    <row r="22" spans="1:17" ht="45" x14ac:dyDescent="0.25">
      <c r="A22" s="35" t="s">
        <v>21</v>
      </c>
      <c r="B22" s="35" t="s">
        <v>107</v>
      </c>
      <c r="C22" s="35"/>
      <c r="D22" s="78">
        <v>15000</v>
      </c>
      <c r="E22" s="77">
        <v>3</v>
      </c>
      <c r="F22" s="37">
        <f>D22*E22</f>
        <v>45000</v>
      </c>
      <c r="G22" s="36" t="s">
        <v>112</v>
      </c>
      <c r="H22" s="86"/>
      <c r="I22" s="78"/>
      <c r="J22" s="78"/>
      <c r="K22" s="78"/>
      <c r="L22" s="78">
        <v>45000</v>
      </c>
      <c r="M22" s="78"/>
      <c r="N22" s="78"/>
      <c r="O22" s="56">
        <f t="shared" ref="O22:O24" si="6">SUM(H22:N22)-F22</f>
        <v>0</v>
      </c>
    </row>
    <row r="23" spans="1:17" x14ac:dyDescent="0.25">
      <c r="A23" s="35" t="s">
        <v>22</v>
      </c>
      <c r="B23" s="35" t="s">
        <v>23</v>
      </c>
      <c r="C23" s="35"/>
      <c r="D23" s="78">
        <v>500</v>
      </c>
      <c r="E23" s="77">
        <v>3</v>
      </c>
      <c r="F23" s="37">
        <f>D23*E23</f>
        <v>1500</v>
      </c>
      <c r="G23" s="36" t="s">
        <v>111</v>
      </c>
      <c r="H23" s="86"/>
      <c r="I23" s="78"/>
      <c r="J23" s="78">
        <v>500</v>
      </c>
      <c r="K23" s="78"/>
      <c r="L23" s="78">
        <v>500</v>
      </c>
      <c r="M23" s="78"/>
      <c r="N23" s="78">
        <v>500</v>
      </c>
      <c r="O23" s="56">
        <f t="shared" si="6"/>
        <v>0</v>
      </c>
    </row>
    <row r="24" spans="1:17" x14ac:dyDescent="0.25">
      <c r="A24" s="35" t="s">
        <v>40</v>
      </c>
      <c r="B24" s="35" t="s">
        <v>24</v>
      </c>
      <c r="C24" s="35"/>
      <c r="D24" s="78">
        <v>3000</v>
      </c>
      <c r="E24" s="77">
        <v>15</v>
      </c>
      <c r="F24" s="37">
        <f>D24*E24</f>
        <v>45000</v>
      </c>
      <c r="G24" s="35" t="s">
        <v>117</v>
      </c>
      <c r="H24" s="78"/>
      <c r="I24" s="78">
        <v>15000</v>
      </c>
      <c r="J24" s="78">
        <v>15000</v>
      </c>
      <c r="K24" s="78">
        <v>15000</v>
      </c>
      <c r="L24" s="78"/>
      <c r="M24" s="78"/>
      <c r="N24" s="78"/>
      <c r="O24" s="56">
        <f t="shared" si="6"/>
        <v>0</v>
      </c>
    </row>
    <row r="25" spans="1:17" s="40" customFormat="1" x14ac:dyDescent="0.25">
      <c r="A25" s="35" t="s">
        <v>41</v>
      </c>
      <c r="B25" s="35" t="s">
        <v>42</v>
      </c>
      <c r="C25" s="35"/>
      <c r="D25" s="35"/>
      <c r="E25" s="35"/>
      <c r="F25" s="35"/>
      <c r="G25" s="35"/>
      <c r="H25" s="43"/>
      <c r="I25" s="35"/>
      <c r="J25" s="35"/>
      <c r="K25" s="35"/>
      <c r="L25" s="35"/>
      <c r="M25" s="35"/>
      <c r="N25" s="35"/>
      <c r="O25" s="56">
        <f t="shared" ref="O25:O27" si="7">SUM(H25:N25)-G25</f>
        <v>0</v>
      </c>
    </row>
    <row r="26" spans="1:17" s="40" customFormat="1" x14ac:dyDescent="0.25">
      <c r="A26" s="49" t="s">
        <v>51</v>
      </c>
      <c r="B26" s="49"/>
      <c r="C26" s="49"/>
      <c r="D26" s="49"/>
      <c r="E26" s="49"/>
      <c r="F26" s="49"/>
      <c r="G26" s="49"/>
      <c r="H26" s="57"/>
      <c r="I26" s="49"/>
      <c r="J26" s="49"/>
      <c r="K26" s="49"/>
      <c r="L26" s="49"/>
      <c r="M26" s="49"/>
      <c r="N26" s="49"/>
      <c r="O26" s="56">
        <f t="shared" si="7"/>
        <v>0</v>
      </c>
    </row>
    <row r="27" spans="1:17" x14ac:dyDescent="0.25">
      <c r="A27" s="35" t="s">
        <v>50</v>
      </c>
      <c r="B27" s="33"/>
      <c r="C27" s="33"/>
      <c r="D27" s="33"/>
      <c r="E27" s="33"/>
      <c r="F27" s="33"/>
      <c r="G27" s="33"/>
      <c r="H27" s="85"/>
      <c r="I27" s="33"/>
      <c r="J27" s="33"/>
      <c r="K27" s="33"/>
      <c r="L27" s="33"/>
      <c r="M27" s="33"/>
      <c r="N27" s="33"/>
      <c r="O27" s="56">
        <f t="shared" si="7"/>
        <v>0</v>
      </c>
    </row>
    <row r="29" spans="1:17" x14ac:dyDescent="0.25">
      <c r="H29" s="30"/>
      <c r="I29" s="30"/>
      <c r="J29" s="30"/>
      <c r="K29" s="31"/>
    </row>
    <row r="30" spans="1:17" ht="18.600000000000001" customHeight="1" x14ac:dyDescent="0.3">
      <c r="A30" s="113" t="s">
        <v>114</v>
      </c>
      <c r="B30" s="113"/>
      <c r="C30" s="113"/>
      <c r="D30" s="113"/>
      <c r="E30" s="113"/>
      <c r="F30" s="83">
        <f>SUM(F33:F37)</f>
        <v>57986.666666666672</v>
      </c>
      <c r="G30" s="83"/>
      <c r="H30" s="83"/>
      <c r="I30" s="83"/>
      <c r="J30" s="83"/>
      <c r="K30" s="63">
        <f t="shared" ref="K30:P30" si="8">SUM(K33:K37)</f>
        <v>0</v>
      </c>
      <c r="L30" s="63">
        <f t="shared" si="8"/>
        <v>41320</v>
      </c>
      <c r="M30" s="63">
        <f t="shared" si="8"/>
        <v>0</v>
      </c>
      <c r="N30" s="63">
        <f t="shared" si="8"/>
        <v>8333.33</v>
      </c>
      <c r="O30" s="63">
        <f t="shared" si="8"/>
        <v>0</v>
      </c>
      <c r="P30" s="63">
        <f t="shared" si="8"/>
        <v>8333.34</v>
      </c>
    </row>
    <row r="31" spans="1:17" x14ac:dyDescent="0.25">
      <c r="A31" s="32"/>
      <c r="B31" s="32"/>
      <c r="C31" s="32"/>
      <c r="D31" s="32"/>
      <c r="E31" s="32"/>
      <c r="F31" s="32"/>
      <c r="G31" s="29"/>
    </row>
    <row r="32" spans="1:17" ht="195" x14ac:dyDescent="0.25">
      <c r="A32" s="41" t="s">
        <v>16</v>
      </c>
      <c r="B32" s="36" t="s">
        <v>57</v>
      </c>
      <c r="C32" s="45" t="s">
        <v>46</v>
      </c>
      <c r="D32" s="41" t="s">
        <v>49</v>
      </c>
      <c r="E32" s="36" t="s">
        <v>58</v>
      </c>
      <c r="F32" s="36" t="s">
        <v>120</v>
      </c>
      <c r="G32" s="41" t="s">
        <v>116</v>
      </c>
      <c r="H32" s="47" t="s">
        <v>48</v>
      </c>
      <c r="I32" s="42" t="s">
        <v>25</v>
      </c>
      <c r="J32" s="36" t="s">
        <v>47</v>
      </c>
      <c r="K32" s="61" t="s">
        <v>71</v>
      </c>
      <c r="L32" s="62" t="s">
        <v>67</v>
      </c>
      <c r="M32" s="62" t="s">
        <v>68</v>
      </c>
      <c r="N32" s="62" t="s">
        <v>69</v>
      </c>
      <c r="O32" s="62" t="s">
        <v>118</v>
      </c>
      <c r="P32" s="62" t="s">
        <v>119</v>
      </c>
      <c r="Q32" s="89" t="s">
        <v>122</v>
      </c>
    </row>
    <row r="33" spans="1:17" ht="30" x14ac:dyDescent="0.25">
      <c r="A33" s="35" t="s">
        <v>26</v>
      </c>
      <c r="B33" s="35" t="s">
        <v>44</v>
      </c>
      <c r="C33" s="35"/>
      <c r="D33" s="78">
        <v>100000</v>
      </c>
      <c r="E33" s="78">
        <v>1</v>
      </c>
      <c r="F33" s="37">
        <f>(D33*E33)*H33/G33*I33</f>
        <v>16666.666666666668</v>
      </c>
      <c r="G33" s="87">
        <f>6*12</f>
        <v>72</v>
      </c>
      <c r="H33" s="87">
        <v>24</v>
      </c>
      <c r="I33" s="88">
        <v>0.5</v>
      </c>
      <c r="J33" s="36" t="s">
        <v>112</v>
      </c>
      <c r="K33" s="78"/>
      <c r="L33" s="78"/>
      <c r="M33" s="78"/>
      <c r="N33" s="78">
        <v>8333.33</v>
      </c>
      <c r="O33" s="78"/>
      <c r="P33" s="78">
        <v>8333.34</v>
      </c>
      <c r="Q33" s="56">
        <f>SUM(K33:P33)-F33</f>
        <v>3.3333333303744439E-3</v>
      </c>
    </row>
    <row r="34" spans="1:17" x14ac:dyDescent="0.25">
      <c r="A34" s="35" t="s">
        <v>27</v>
      </c>
      <c r="B34" s="35" t="s">
        <v>28</v>
      </c>
      <c r="C34" s="35"/>
      <c r="D34" s="77">
        <v>500</v>
      </c>
      <c r="E34" s="78">
        <v>3</v>
      </c>
      <c r="F34" s="37">
        <f>(D34*E34)*H34/G34*I34</f>
        <v>1000</v>
      </c>
      <c r="G34" s="87">
        <f>3*12</f>
        <v>36</v>
      </c>
      <c r="H34" s="87">
        <v>24</v>
      </c>
      <c r="I34" s="88">
        <v>1</v>
      </c>
      <c r="J34" s="36" t="s">
        <v>111</v>
      </c>
      <c r="K34" s="78"/>
      <c r="L34" s="78">
        <v>1000</v>
      </c>
      <c r="M34" s="78"/>
      <c r="N34" s="78"/>
      <c r="O34" s="78"/>
      <c r="P34" s="78"/>
      <c r="Q34" s="56">
        <f t="shared" ref="Q34:Q35" si="9">SUM(J34:P34)-F34</f>
        <v>0</v>
      </c>
    </row>
    <row r="35" spans="1:17" ht="30" x14ac:dyDescent="0.25">
      <c r="A35" s="35" t="s">
        <v>43</v>
      </c>
      <c r="B35" s="35" t="s">
        <v>29</v>
      </c>
      <c r="C35" s="35"/>
      <c r="D35" s="77">
        <v>1200</v>
      </c>
      <c r="E35" s="78">
        <v>7</v>
      </c>
      <c r="F35" s="37">
        <f>(D35*E35)*H35/G35*I35</f>
        <v>40320</v>
      </c>
      <c r="G35" s="76">
        <v>5</v>
      </c>
      <c r="H35" s="76">
        <v>24</v>
      </c>
      <c r="I35" s="88">
        <v>1</v>
      </c>
      <c r="J35" s="36" t="s">
        <v>112</v>
      </c>
      <c r="K35" s="78"/>
      <c r="L35" s="78">
        <v>40320</v>
      </c>
      <c r="M35" s="78"/>
      <c r="N35" s="78"/>
      <c r="O35" s="78"/>
      <c r="P35" s="78"/>
      <c r="Q35" s="56">
        <f t="shared" si="9"/>
        <v>0</v>
      </c>
    </row>
    <row r="36" spans="1:17" x14ac:dyDescent="0.25">
      <c r="A36" s="49" t="s">
        <v>51</v>
      </c>
      <c r="B36" s="49"/>
      <c r="C36" s="49"/>
      <c r="D36" s="49"/>
      <c r="E36" s="49"/>
      <c r="F36" s="50"/>
      <c r="G36" s="50"/>
      <c r="H36" s="50"/>
      <c r="I36" s="51"/>
      <c r="J36" s="49"/>
      <c r="K36" s="59"/>
      <c r="L36" s="59"/>
      <c r="M36" s="59"/>
      <c r="N36" s="59"/>
      <c r="O36" s="59"/>
      <c r="P36" s="59"/>
      <c r="Q36" s="56">
        <f t="shared" ref="Q36:Q37" si="10">SUM(J36:P36)-I36</f>
        <v>0</v>
      </c>
    </row>
    <row r="37" spans="1:17" x14ac:dyDescent="0.25">
      <c r="A37" s="35" t="s">
        <v>52</v>
      </c>
      <c r="B37" s="35"/>
      <c r="C37" s="35"/>
      <c r="D37" s="35"/>
      <c r="E37" s="35"/>
      <c r="F37" s="37"/>
      <c r="G37" s="37"/>
      <c r="H37" s="37"/>
      <c r="I37" s="44"/>
      <c r="J37" s="35"/>
      <c r="K37" s="59"/>
      <c r="L37" s="59"/>
      <c r="M37" s="59"/>
      <c r="N37" s="59"/>
      <c r="O37" s="59"/>
      <c r="P37" s="59"/>
      <c r="Q37" s="56">
        <f t="shared" si="10"/>
        <v>0</v>
      </c>
    </row>
    <row r="38" spans="1:17" x14ac:dyDescent="0.25">
      <c r="A38" s="40"/>
      <c r="B38" s="40"/>
      <c r="C38" s="40"/>
      <c r="D38" s="40"/>
      <c r="E38" s="40"/>
      <c r="F38" s="40"/>
      <c r="G38" s="40"/>
      <c r="H38" s="40"/>
      <c r="I38" s="40"/>
      <c r="J38" s="40"/>
      <c r="K38" s="40"/>
      <c r="L38" s="40"/>
      <c r="M38" s="40"/>
      <c r="N38" s="40"/>
      <c r="O38" s="40"/>
      <c r="P38" s="40"/>
      <c r="Q38" s="40"/>
    </row>
    <row r="39" spans="1:17" x14ac:dyDescent="0.25">
      <c r="O39" s="23"/>
    </row>
    <row r="40" spans="1:17" ht="18.75" x14ac:dyDescent="0.3">
      <c r="A40" s="106" t="s">
        <v>115</v>
      </c>
      <c r="B40" s="106"/>
      <c r="C40" s="106"/>
      <c r="D40" s="106"/>
      <c r="E40" s="106"/>
      <c r="F40" s="83">
        <f>SUM(F43:F47)</f>
        <v>0</v>
      </c>
      <c r="G40" s="83"/>
      <c r="H40" s="63">
        <f t="shared" ref="H40:M40" si="11">SUM(H43:H47)</f>
        <v>0</v>
      </c>
      <c r="I40" s="63">
        <f t="shared" si="11"/>
        <v>0</v>
      </c>
      <c r="J40" s="63">
        <f t="shared" si="11"/>
        <v>0</v>
      </c>
      <c r="K40" s="63">
        <f t="shared" si="11"/>
        <v>0</v>
      </c>
      <c r="L40" s="63">
        <f t="shared" si="11"/>
        <v>0</v>
      </c>
      <c r="M40" s="63">
        <f t="shared" si="11"/>
        <v>0</v>
      </c>
    </row>
    <row r="41" spans="1:17" x14ac:dyDescent="0.25">
      <c r="A41" s="32"/>
      <c r="B41" s="32"/>
      <c r="C41" s="32"/>
      <c r="D41" s="32"/>
      <c r="E41" s="32"/>
      <c r="F41" s="32"/>
      <c r="G41" s="23"/>
    </row>
    <row r="42" spans="1:17" ht="75" x14ac:dyDescent="0.25">
      <c r="A42" s="45" t="s">
        <v>16</v>
      </c>
      <c r="B42" s="45" t="s">
        <v>45</v>
      </c>
      <c r="C42" s="45" t="s">
        <v>46</v>
      </c>
      <c r="D42" s="41" t="s">
        <v>49</v>
      </c>
      <c r="E42" s="36" t="s">
        <v>58</v>
      </c>
      <c r="F42" s="36" t="s">
        <v>60</v>
      </c>
      <c r="G42" s="46" t="s">
        <v>30</v>
      </c>
      <c r="H42" s="61" t="s">
        <v>71</v>
      </c>
      <c r="I42" s="62" t="s">
        <v>67</v>
      </c>
      <c r="J42" s="62" t="s">
        <v>68</v>
      </c>
      <c r="K42" s="62" t="s">
        <v>69</v>
      </c>
      <c r="L42" s="62" t="s">
        <v>118</v>
      </c>
      <c r="M42" s="62" t="s">
        <v>119</v>
      </c>
      <c r="N42" s="11" t="s">
        <v>121</v>
      </c>
    </row>
    <row r="43" spans="1:17" x14ac:dyDescent="0.25">
      <c r="A43" s="35" t="s">
        <v>31</v>
      </c>
      <c r="B43" s="35"/>
      <c r="C43" s="35"/>
      <c r="D43" s="78"/>
      <c r="E43" s="78"/>
      <c r="F43" s="37"/>
      <c r="G43" s="36"/>
      <c r="H43" s="58"/>
      <c r="I43" s="58"/>
      <c r="J43" s="58"/>
      <c r="K43" s="58"/>
      <c r="L43" s="58"/>
      <c r="M43" s="58"/>
      <c r="N43" s="56">
        <f>SUM(H43:M43)-F43</f>
        <v>0</v>
      </c>
    </row>
    <row r="44" spans="1:17" x14ac:dyDescent="0.25">
      <c r="A44" s="35" t="s">
        <v>33</v>
      </c>
      <c r="B44" s="35"/>
      <c r="C44" s="35"/>
      <c r="D44" s="78"/>
      <c r="E44" s="78"/>
      <c r="F44" s="37"/>
      <c r="G44" s="36"/>
      <c r="H44" s="58"/>
      <c r="I44" s="58"/>
      <c r="J44" s="58"/>
      <c r="K44" s="58"/>
      <c r="L44" s="58"/>
      <c r="M44" s="58"/>
      <c r="N44" s="56">
        <f>SUM(H44:M44)-F44</f>
        <v>0</v>
      </c>
    </row>
    <row r="45" spans="1:17" x14ac:dyDescent="0.25">
      <c r="A45" s="35" t="s">
        <v>35</v>
      </c>
      <c r="B45" s="35"/>
      <c r="C45" s="35"/>
      <c r="D45" s="78"/>
      <c r="E45" s="78"/>
      <c r="F45" s="37"/>
      <c r="G45" s="36"/>
      <c r="H45" s="58"/>
      <c r="I45" s="58"/>
      <c r="J45" s="58"/>
      <c r="K45" s="58"/>
      <c r="L45" s="58"/>
      <c r="M45" s="58"/>
      <c r="N45" s="56">
        <f>SUM(H45:M45)-F45</f>
        <v>0</v>
      </c>
    </row>
    <row r="46" spans="1:17" x14ac:dyDescent="0.25">
      <c r="A46" s="49" t="s">
        <v>51</v>
      </c>
      <c r="B46" s="49"/>
      <c r="C46" s="49"/>
      <c r="D46" s="49"/>
      <c r="E46" s="49"/>
      <c r="F46" s="50"/>
      <c r="G46" s="52"/>
      <c r="H46" s="59"/>
      <c r="I46" s="59"/>
      <c r="J46" s="59"/>
      <c r="K46" s="59"/>
      <c r="L46" s="59"/>
      <c r="M46" s="59"/>
      <c r="N46" s="56">
        <f>SUM(H46:M46)-F46</f>
        <v>0</v>
      </c>
    </row>
    <row r="47" spans="1:17" x14ac:dyDescent="0.25">
      <c r="A47" s="35" t="s">
        <v>53</v>
      </c>
      <c r="B47" s="35"/>
      <c r="C47" s="35"/>
      <c r="D47" s="35"/>
      <c r="E47" s="35"/>
      <c r="F47" s="37"/>
      <c r="G47" s="36"/>
      <c r="H47" s="59"/>
      <c r="I47" s="59"/>
      <c r="J47" s="59"/>
      <c r="K47" s="59"/>
      <c r="L47" s="59"/>
      <c r="M47" s="59"/>
      <c r="N47" s="56">
        <f>SUM(H47:M47)-F47</f>
        <v>0</v>
      </c>
    </row>
    <row r="49" spans="1:1" x14ac:dyDescent="0.25">
      <c r="A49" t="s">
        <v>65</v>
      </c>
    </row>
    <row r="50" spans="1:1" x14ac:dyDescent="0.25">
      <c r="A50" s="55" t="s">
        <v>64</v>
      </c>
    </row>
  </sheetData>
  <mergeCells count="9">
    <mergeCell ref="A18:E18"/>
    <mergeCell ref="A30:E30"/>
    <mergeCell ref="A40:E40"/>
    <mergeCell ref="A1:N1"/>
    <mergeCell ref="A2:M2"/>
    <mergeCell ref="A4:E4"/>
    <mergeCell ref="A5:E5"/>
    <mergeCell ref="A14:D14"/>
    <mergeCell ref="A15:D15"/>
  </mergeCells>
  <conditionalFormatting sqref="N8:N12 Q33:Q37">
    <cfRule type="cellIs" dxfId="5" priority="3" operator="equal">
      <formula>0</formula>
    </cfRule>
  </conditionalFormatting>
  <conditionalFormatting sqref="O21:O27">
    <cfRule type="cellIs" dxfId="4" priority="2" operator="equal">
      <formula>0</formula>
    </cfRule>
  </conditionalFormatting>
  <conditionalFormatting sqref="N43:N47">
    <cfRule type="cellIs" dxfId="3" priority="1"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11902-CEE6-43BA-9C39-68FEA906AA95}">
  <dimension ref="A1:Q50"/>
  <sheetViews>
    <sheetView topLeftCell="A37" zoomScale="85" zoomScaleNormal="85" workbookViewId="0">
      <selection activeCell="F56" sqref="F56"/>
    </sheetView>
  </sheetViews>
  <sheetFormatPr baseColWidth="10" defaultColWidth="8.7109375" defaultRowHeight="15" x14ac:dyDescent="0.25"/>
  <cols>
    <col min="2" max="2" width="29.85546875" customWidth="1"/>
    <col min="3" max="3" width="29" customWidth="1"/>
    <col min="4" max="4" width="14.7109375" customWidth="1"/>
    <col min="5" max="5" width="19.140625" customWidth="1"/>
    <col min="6" max="6" width="23.140625" customWidth="1"/>
    <col min="7" max="7" width="14" customWidth="1"/>
    <col min="8" max="8" width="17.85546875" customWidth="1"/>
    <col min="9" max="9" width="17.42578125" customWidth="1"/>
    <col min="10" max="10" width="17.85546875" customWidth="1"/>
    <col min="11" max="11" width="16.5703125" customWidth="1"/>
    <col min="12" max="13" width="12.28515625" customWidth="1"/>
    <col min="14" max="14" width="17.85546875" customWidth="1"/>
    <col min="15" max="15" width="27.140625" customWidth="1"/>
    <col min="16" max="16" width="9.140625" bestFit="1" customWidth="1"/>
    <col min="17" max="17" width="11.5703125" bestFit="1" customWidth="1"/>
  </cols>
  <sheetData>
    <row r="1" spans="1:17" ht="50.45" customHeight="1" x14ac:dyDescent="0.35">
      <c r="A1" s="110" t="s">
        <v>128</v>
      </c>
      <c r="B1" s="111"/>
      <c r="C1" s="111"/>
      <c r="D1" s="111"/>
      <c r="E1" s="111"/>
      <c r="F1" s="111"/>
      <c r="G1" s="111"/>
      <c r="H1" s="111"/>
      <c r="I1" s="111"/>
      <c r="J1" s="111"/>
      <c r="K1" s="111"/>
      <c r="L1" s="111"/>
      <c r="M1" s="111"/>
      <c r="N1" s="111"/>
    </row>
    <row r="2" spans="1:17" ht="50.45" customHeight="1" x14ac:dyDescent="0.35">
      <c r="A2" s="107" t="s">
        <v>109</v>
      </c>
      <c r="B2" s="107"/>
      <c r="C2" s="107"/>
      <c r="D2" s="107"/>
      <c r="E2" s="107"/>
      <c r="F2" s="107"/>
      <c r="G2" s="107"/>
      <c r="H2" s="107"/>
      <c r="I2" s="107"/>
      <c r="J2" s="107"/>
      <c r="K2" s="107"/>
      <c r="L2" s="107"/>
      <c r="M2" s="107"/>
      <c r="N2" s="81"/>
      <c r="O2" s="91" t="s">
        <v>125</v>
      </c>
    </row>
    <row r="3" spans="1:17" ht="21" x14ac:dyDescent="0.35">
      <c r="C3" s="53" t="s">
        <v>129</v>
      </c>
      <c r="D3" s="53"/>
      <c r="E3" s="53"/>
      <c r="F3" s="54">
        <f>F5+F14+F15+F18++F30+F40</f>
        <v>531196.66666666674</v>
      </c>
      <c r="G3" s="23">
        <f>G5+G14+G15+H18</f>
        <v>1710</v>
      </c>
      <c r="H3" s="23">
        <f>H5+H14+H15+I18+K30+H40</f>
        <v>63900</v>
      </c>
      <c r="I3" s="23">
        <f t="shared" ref="I3:M3" si="0">I5+I14+I15+J18+L30+I40</f>
        <v>105720</v>
      </c>
      <c r="J3" s="23">
        <f t="shared" si="0"/>
        <v>63900</v>
      </c>
      <c r="K3" s="23">
        <f t="shared" si="0"/>
        <v>116433.33</v>
      </c>
      <c r="L3" s="23">
        <f t="shared" si="0"/>
        <v>62600</v>
      </c>
      <c r="M3" s="23">
        <f t="shared" si="0"/>
        <v>116933.34</v>
      </c>
    </row>
    <row r="4" spans="1:17" x14ac:dyDescent="0.25">
      <c r="A4" s="109"/>
      <c r="B4" s="109"/>
      <c r="C4" s="109"/>
      <c r="D4" s="109"/>
      <c r="E4" s="109"/>
    </row>
    <row r="5" spans="1:17" ht="18.75" x14ac:dyDescent="0.3">
      <c r="A5" s="108" t="s">
        <v>102</v>
      </c>
      <c r="B5" s="108"/>
      <c r="C5" s="108"/>
      <c r="D5" s="108"/>
      <c r="E5" s="108"/>
      <c r="F5" s="83">
        <f>SUM(F8:F12)</f>
        <v>151000</v>
      </c>
      <c r="G5" s="63">
        <f>SUM(G8:G12)</f>
        <v>1000</v>
      </c>
      <c r="H5" s="63">
        <f t="shared" ref="H5:M5" si="1">SUM(H8:H12)</f>
        <v>40000</v>
      </c>
      <c r="I5" s="63">
        <f t="shared" si="1"/>
        <v>40000</v>
      </c>
      <c r="J5" s="63">
        <f t="shared" si="1"/>
        <v>40000</v>
      </c>
      <c r="K5" s="63">
        <f t="shared" si="1"/>
        <v>10000</v>
      </c>
      <c r="L5" s="63">
        <f t="shared" si="1"/>
        <v>10000</v>
      </c>
      <c r="M5" s="63">
        <f t="shared" si="1"/>
        <v>10000</v>
      </c>
    </row>
    <row r="7" spans="1:17" s="11" customFormat="1" ht="85.5" customHeight="1" x14ac:dyDescent="0.25">
      <c r="A7" s="36" t="s">
        <v>16</v>
      </c>
      <c r="B7" s="36" t="s">
        <v>54</v>
      </c>
      <c r="C7" s="36" t="s">
        <v>55</v>
      </c>
      <c r="D7" s="36" t="s">
        <v>103</v>
      </c>
      <c r="E7" s="36" t="s">
        <v>104</v>
      </c>
      <c r="F7" s="36" t="s">
        <v>56</v>
      </c>
      <c r="G7" s="60" t="s">
        <v>70</v>
      </c>
      <c r="H7" s="61" t="s">
        <v>71</v>
      </c>
      <c r="I7" s="62" t="s">
        <v>67</v>
      </c>
      <c r="J7" s="62" t="s">
        <v>68</v>
      </c>
      <c r="K7" s="62" t="s">
        <v>69</v>
      </c>
      <c r="L7" s="62" t="s">
        <v>118</v>
      </c>
      <c r="M7" s="62" t="s">
        <v>119</v>
      </c>
      <c r="N7" s="89" t="s">
        <v>122</v>
      </c>
    </row>
    <row r="8" spans="1:17" x14ac:dyDescent="0.25">
      <c r="A8" s="35" t="s">
        <v>17</v>
      </c>
      <c r="B8" s="35" t="s">
        <v>37</v>
      </c>
      <c r="C8" s="75">
        <v>1</v>
      </c>
      <c r="D8" s="82">
        <v>60000</v>
      </c>
      <c r="E8" s="79">
        <v>1.5</v>
      </c>
      <c r="F8" s="37">
        <f>C8*D8*E8</f>
        <v>90000</v>
      </c>
      <c r="G8" s="78"/>
      <c r="H8" s="78">
        <v>30000</v>
      </c>
      <c r="I8" s="78">
        <v>30000</v>
      </c>
      <c r="J8" s="78">
        <v>30000</v>
      </c>
      <c r="K8" s="78"/>
      <c r="L8" s="78"/>
      <c r="M8" s="78"/>
      <c r="N8" s="56">
        <f>SUM(G8:M8)-F8</f>
        <v>0</v>
      </c>
    </row>
    <row r="9" spans="1:17" x14ac:dyDescent="0.25">
      <c r="A9" s="35" t="s">
        <v>18</v>
      </c>
      <c r="B9" s="35" t="s">
        <v>38</v>
      </c>
      <c r="C9" s="75">
        <v>0.4</v>
      </c>
      <c r="D9" s="76">
        <v>50000</v>
      </c>
      <c r="E9" s="79">
        <v>3.05</v>
      </c>
      <c r="F9" s="37">
        <f>C9*D9*E9</f>
        <v>61000</v>
      </c>
      <c r="G9" s="78">
        <v>1000</v>
      </c>
      <c r="H9" s="78">
        <v>10000</v>
      </c>
      <c r="I9" s="78">
        <v>10000</v>
      </c>
      <c r="J9" s="78">
        <v>10000</v>
      </c>
      <c r="K9" s="78">
        <v>10000</v>
      </c>
      <c r="L9" s="78">
        <v>10000</v>
      </c>
      <c r="M9" s="78">
        <v>10000</v>
      </c>
      <c r="N9" s="56">
        <f t="shared" ref="N9:N12" si="2">SUM(G9:M9)-F9</f>
        <v>0</v>
      </c>
    </row>
    <row r="10" spans="1:17" x14ac:dyDescent="0.25">
      <c r="A10" s="35" t="s">
        <v>19</v>
      </c>
      <c r="B10" s="35" t="s">
        <v>66</v>
      </c>
      <c r="C10" s="77"/>
      <c r="D10" s="77"/>
      <c r="E10" s="79"/>
      <c r="F10" s="35"/>
      <c r="G10" s="77"/>
      <c r="H10" s="77"/>
      <c r="I10" s="77"/>
      <c r="J10" s="77"/>
      <c r="K10" s="77"/>
      <c r="L10" s="77"/>
      <c r="M10" s="77"/>
      <c r="N10" s="56">
        <f t="shared" si="2"/>
        <v>0</v>
      </c>
      <c r="Q10" s="23"/>
    </row>
    <row r="11" spans="1:17" x14ac:dyDescent="0.25">
      <c r="A11" s="49" t="s">
        <v>51</v>
      </c>
      <c r="B11" s="49"/>
      <c r="C11" s="49"/>
      <c r="D11" s="49"/>
      <c r="E11" s="49"/>
      <c r="F11" s="49"/>
      <c r="G11" s="59"/>
      <c r="H11" s="59"/>
      <c r="I11" s="59"/>
      <c r="J11" s="59"/>
      <c r="K11" s="59"/>
      <c r="L11" s="59"/>
      <c r="M11" s="59"/>
      <c r="N11" s="56">
        <f t="shared" si="2"/>
        <v>0</v>
      </c>
    </row>
    <row r="12" spans="1:17" x14ac:dyDescent="0.25">
      <c r="A12" s="35" t="s">
        <v>39</v>
      </c>
      <c r="B12" s="33"/>
      <c r="C12" s="33"/>
      <c r="D12" s="33"/>
      <c r="E12" s="33"/>
      <c r="F12" s="33"/>
      <c r="G12" s="59"/>
      <c r="H12" s="59"/>
      <c r="I12" s="59"/>
      <c r="J12" s="59"/>
      <c r="K12" s="59"/>
      <c r="L12" s="59"/>
      <c r="M12" s="59"/>
      <c r="N12" s="56">
        <f t="shared" si="2"/>
        <v>0</v>
      </c>
    </row>
    <row r="13" spans="1:17" x14ac:dyDescent="0.25">
      <c r="A13" s="38"/>
      <c r="B13" s="48"/>
      <c r="C13" s="48"/>
      <c r="D13" s="48"/>
      <c r="E13" s="48"/>
      <c r="F13" s="48"/>
      <c r="G13" s="48"/>
      <c r="H13" s="48"/>
      <c r="I13" s="48"/>
      <c r="J13" s="48"/>
      <c r="K13" s="48"/>
      <c r="L13" s="48"/>
      <c r="M13" s="48"/>
    </row>
    <row r="14" spans="1:17" ht="48.95" customHeight="1" x14ac:dyDescent="0.3">
      <c r="A14" s="112" t="s">
        <v>62</v>
      </c>
      <c r="B14" s="112"/>
      <c r="C14" s="112"/>
      <c r="D14" s="112"/>
      <c r="E14" s="34">
        <v>0.15</v>
      </c>
      <c r="F14" s="84">
        <f>F5*E14</f>
        <v>22650</v>
      </c>
      <c r="G14" s="64">
        <f>$E$14*G5</f>
        <v>150</v>
      </c>
      <c r="H14" s="64">
        <f t="shared" ref="H14:M14" si="3">$E$14*H5</f>
        <v>6000</v>
      </c>
      <c r="I14" s="64">
        <f t="shared" si="3"/>
        <v>6000</v>
      </c>
      <c r="J14" s="64">
        <f t="shared" si="3"/>
        <v>6000</v>
      </c>
      <c r="K14" s="64">
        <f t="shared" si="3"/>
        <v>1500</v>
      </c>
      <c r="L14" s="64">
        <f t="shared" si="3"/>
        <v>1500</v>
      </c>
      <c r="M14" s="64">
        <f t="shared" si="3"/>
        <v>1500</v>
      </c>
    </row>
    <row r="15" spans="1:17" ht="30.6" customHeight="1" x14ac:dyDescent="0.3">
      <c r="A15" s="112" t="s">
        <v>61</v>
      </c>
      <c r="B15" s="112"/>
      <c r="C15" s="112"/>
      <c r="D15" s="112"/>
      <c r="E15" s="34">
        <v>0.06</v>
      </c>
      <c r="F15" s="84">
        <f>F5*E15</f>
        <v>9060</v>
      </c>
      <c r="G15" s="65">
        <f>$E$15*G5</f>
        <v>60</v>
      </c>
      <c r="H15" s="65">
        <f t="shared" ref="H15:M15" si="4">$E$15*H5</f>
        <v>2400</v>
      </c>
      <c r="I15" s="65">
        <f t="shared" si="4"/>
        <v>2400</v>
      </c>
      <c r="J15" s="65">
        <f t="shared" si="4"/>
        <v>2400</v>
      </c>
      <c r="K15" s="65">
        <f t="shared" si="4"/>
        <v>600</v>
      </c>
      <c r="L15" s="65">
        <f t="shared" si="4"/>
        <v>600</v>
      </c>
      <c r="M15" s="65">
        <f t="shared" si="4"/>
        <v>600</v>
      </c>
    </row>
    <row r="16" spans="1:17" x14ac:dyDescent="0.25">
      <c r="F16" s="25"/>
    </row>
    <row r="17" spans="1:17" x14ac:dyDescent="0.25">
      <c r="F17" s="25"/>
    </row>
    <row r="18" spans="1:17" ht="41.45" customHeight="1" x14ac:dyDescent="0.3">
      <c r="A18" s="113" t="s">
        <v>110</v>
      </c>
      <c r="B18" s="113"/>
      <c r="C18" s="113"/>
      <c r="D18" s="113"/>
      <c r="E18" s="113"/>
      <c r="F18" s="83">
        <f>SUM(F21:F27)</f>
        <v>95500</v>
      </c>
      <c r="G18" s="83"/>
      <c r="H18" s="63">
        <f t="shared" ref="H18:N18" si="5">SUM(H21:H27)</f>
        <v>500</v>
      </c>
      <c r="I18" s="63">
        <f t="shared" si="5"/>
        <v>15500</v>
      </c>
      <c r="J18" s="63">
        <f t="shared" si="5"/>
        <v>16000</v>
      </c>
      <c r="K18" s="63">
        <f t="shared" si="5"/>
        <v>15500</v>
      </c>
      <c r="L18" s="63">
        <f t="shared" si="5"/>
        <v>46000</v>
      </c>
      <c r="M18" s="63">
        <f t="shared" si="5"/>
        <v>500</v>
      </c>
      <c r="N18" s="63">
        <f t="shared" si="5"/>
        <v>1500</v>
      </c>
    </row>
    <row r="19" spans="1:17" x14ac:dyDescent="0.25">
      <c r="F19" s="24"/>
      <c r="G19" s="24"/>
    </row>
    <row r="20" spans="1:17" ht="96" customHeight="1" x14ac:dyDescent="0.25">
      <c r="A20" s="35" t="s">
        <v>16</v>
      </c>
      <c r="B20" s="36" t="s">
        <v>57</v>
      </c>
      <c r="C20" s="45" t="s">
        <v>46</v>
      </c>
      <c r="D20" s="36" t="s">
        <v>59</v>
      </c>
      <c r="E20" s="36" t="s">
        <v>58</v>
      </c>
      <c r="F20" s="36" t="s">
        <v>60</v>
      </c>
      <c r="G20" s="80" t="s">
        <v>105</v>
      </c>
      <c r="H20" s="60" t="s">
        <v>70</v>
      </c>
      <c r="I20" s="61" t="s">
        <v>71</v>
      </c>
      <c r="J20" s="62" t="s">
        <v>67</v>
      </c>
      <c r="K20" s="62" t="s">
        <v>68</v>
      </c>
      <c r="L20" s="62" t="s">
        <v>69</v>
      </c>
      <c r="M20" s="62" t="s">
        <v>118</v>
      </c>
      <c r="N20" s="62" t="s">
        <v>119</v>
      </c>
      <c r="O20" s="89" t="s">
        <v>122</v>
      </c>
    </row>
    <row r="21" spans="1:17" x14ac:dyDescent="0.25">
      <c r="A21" s="35" t="s">
        <v>20</v>
      </c>
      <c r="B21" s="35" t="s">
        <v>106</v>
      </c>
      <c r="C21" s="35"/>
      <c r="D21" s="78">
        <v>3000</v>
      </c>
      <c r="E21" s="76">
        <v>1</v>
      </c>
      <c r="F21" s="37">
        <v>4000</v>
      </c>
      <c r="G21" s="39" t="s">
        <v>111</v>
      </c>
      <c r="H21" s="86">
        <v>500</v>
      </c>
      <c r="I21" s="78">
        <v>500</v>
      </c>
      <c r="J21" s="78">
        <v>500</v>
      </c>
      <c r="K21" s="78">
        <v>500</v>
      </c>
      <c r="L21" s="78">
        <v>500</v>
      </c>
      <c r="M21" s="78">
        <v>500</v>
      </c>
      <c r="N21" s="78">
        <v>1000</v>
      </c>
      <c r="O21" s="56">
        <f>SUM(H21:N21)-F21</f>
        <v>0</v>
      </c>
    </row>
    <row r="22" spans="1:17" ht="45" x14ac:dyDescent="0.25">
      <c r="A22" s="35" t="s">
        <v>21</v>
      </c>
      <c r="B22" s="35" t="s">
        <v>107</v>
      </c>
      <c r="C22" s="35"/>
      <c r="D22" s="78">
        <v>15000</v>
      </c>
      <c r="E22" s="77">
        <v>3</v>
      </c>
      <c r="F22" s="37">
        <f>D22*E22</f>
        <v>45000</v>
      </c>
      <c r="G22" s="36" t="s">
        <v>112</v>
      </c>
      <c r="H22" s="86"/>
      <c r="I22" s="78"/>
      <c r="J22" s="78"/>
      <c r="K22" s="78"/>
      <c r="L22" s="78">
        <v>45000</v>
      </c>
      <c r="M22" s="78"/>
      <c r="N22" s="78"/>
      <c r="O22" s="56">
        <f t="shared" ref="O22:O24" si="6">SUM(H22:N22)-F22</f>
        <v>0</v>
      </c>
    </row>
    <row r="23" spans="1:17" x14ac:dyDescent="0.25">
      <c r="A23" s="35" t="s">
        <v>22</v>
      </c>
      <c r="B23" s="35" t="s">
        <v>23</v>
      </c>
      <c r="C23" s="35"/>
      <c r="D23" s="78">
        <v>500</v>
      </c>
      <c r="E23" s="77">
        <v>3</v>
      </c>
      <c r="F23" s="37">
        <f>D23*E23</f>
        <v>1500</v>
      </c>
      <c r="G23" s="36" t="s">
        <v>111</v>
      </c>
      <c r="H23" s="86"/>
      <c r="I23" s="78"/>
      <c r="J23" s="78">
        <v>500</v>
      </c>
      <c r="K23" s="78"/>
      <c r="L23" s="78">
        <v>500</v>
      </c>
      <c r="M23" s="78"/>
      <c r="N23" s="78">
        <v>500</v>
      </c>
      <c r="O23" s="56">
        <f t="shared" si="6"/>
        <v>0</v>
      </c>
    </row>
    <row r="24" spans="1:17" x14ac:dyDescent="0.25">
      <c r="A24" s="35" t="s">
        <v>40</v>
      </c>
      <c r="B24" s="35" t="s">
        <v>24</v>
      </c>
      <c r="C24" s="35"/>
      <c r="D24" s="78">
        <v>3000</v>
      </c>
      <c r="E24" s="77">
        <v>15</v>
      </c>
      <c r="F24" s="37">
        <f>D24*E24</f>
        <v>45000</v>
      </c>
      <c r="G24" s="35" t="s">
        <v>117</v>
      </c>
      <c r="H24" s="78"/>
      <c r="I24" s="78">
        <v>15000</v>
      </c>
      <c r="J24" s="78">
        <v>15000</v>
      </c>
      <c r="K24" s="78">
        <v>15000</v>
      </c>
      <c r="L24" s="78"/>
      <c r="M24" s="78"/>
      <c r="N24" s="78"/>
      <c r="O24" s="56">
        <f t="shared" si="6"/>
        <v>0</v>
      </c>
    </row>
    <row r="25" spans="1:17" s="40" customFormat="1" x14ac:dyDescent="0.25">
      <c r="A25" s="35" t="s">
        <v>41</v>
      </c>
      <c r="B25" s="35" t="s">
        <v>42</v>
      </c>
      <c r="C25" s="35"/>
      <c r="D25" s="35"/>
      <c r="E25" s="35"/>
      <c r="F25" s="35"/>
      <c r="G25" s="35"/>
      <c r="H25" s="43"/>
      <c r="I25" s="35"/>
      <c r="J25" s="35"/>
      <c r="K25" s="35"/>
      <c r="L25" s="35"/>
      <c r="M25" s="35"/>
      <c r="N25" s="35"/>
      <c r="O25" s="56">
        <f t="shared" ref="O25:O27" si="7">SUM(H25:N25)-G25</f>
        <v>0</v>
      </c>
    </row>
    <row r="26" spans="1:17" s="40" customFormat="1" x14ac:dyDescent="0.25">
      <c r="A26" s="49" t="s">
        <v>51</v>
      </c>
      <c r="B26" s="49"/>
      <c r="C26" s="49"/>
      <c r="D26" s="49"/>
      <c r="E26" s="49"/>
      <c r="F26" s="49"/>
      <c r="G26" s="49"/>
      <c r="H26" s="57"/>
      <c r="I26" s="49"/>
      <c r="J26" s="49"/>
      <c r="K26" s="49"/>
      <c r="L26" s="49"/>
      <c r="M26" s="49"/>
      <c r="N26" s="49"/>
      <c r="O26" s="56">
        <f t="shared" si="7"/>
        <v>0</v>
      </c>
    </row>
    <row r="27" spans="1:17" x14ac:dyDescent="0.25">
      <c r="A27" s="35" t="s">
        <v>50</v>
      </c>
      <c r="B27" s="33"/>
      <c r="C27" s="33"/>
      <c r="D27" s="33"/>
      <c r="E27" s="33"/>
      <c r="F27" s="33"/>
      <c r="G27" s="33"/>
      <c r="H27" s="85"/>
      <c r="I27" s="33"/>
      <c r="J27" s="33"/>
      <c r="K27" s="33"/>
      <c r="L27" s="33"/>
      <c r="M27" s="33"/>
      <c r="N27" s="33"/>
      <c r="O27" s="56">
        <f t="shared" si="7"/>
        <v>0</v>
      </c>
    </row>
    <row r="29" spans="1:17" x14ac:dyDescent="0.25">
      <c r="H29" s="30"/>
      <c r="I29" s="30"/>
      <c r="J29" s="30"/>
      <c r="K29" s="31"/>
    </row>
    <row r="30" spans="1:17" ht="18.600000000000001" customHeight="1" x14ac:dyDescent="0.3">
      <c r="A30" s="113" t="s">
        <v>114</v>
      </c>
      <c r="B30" s="113"/>
      <c r="C30" s="113"/>
      <c r="D30" s="113"/>
      <c r="E30" s="113"/>
      <c r="F30" s="83">
        <f>SUM(F33:F37)</f>
        <v>57986.666666666672</v>
      </c>
      <c r="G30" s="83"/>
      <c r="H30" s="83"/>
      <c r="I30" s="83"/>
      <c r="J30" s="83"/>
      <c r="K30" s="63">
        <f t="shared" ref="K30:P30" si="8">SUM(K33:K37)</f>
        <v>0</v>
      </c>
      <c r="L30" s="63">
        <f t="shared" si="8"/>
        <v>41320</v>
      </c>
      <c r="M30" s="63">
        <f t="shared" si="8"/>
        <v>0</v>
      </c>
      <c r="N30" s="63">
        <f t="shared" si="8"/>
        <v>8333.33</v>
      </c>
      <c r="O30" s="63">
        <f t="shared" si="8"/>
        <v>0</v>
      </c>
      <c r="P30" s="63">
        <f t="shared" si="8"/>
        <v>8333.34</v>
      </c>
    </row>
    <row r="31" spans="1:17" x14ac:dyDescent="0.25">
      <c r="A31" s="32"/>
      <c r="B31" s="32"/>
      <c r="C31" s="32"/>
      <c r="D31" s="32"/>
      <c r="E31" s="32"/>
      <c r="F31" s="32"/>
      <c r="G31" s="29"/>
    </row>
    <row r="32" spans="1:17" ht="195" x14ac:dyDescent="0.25">
      <c r="A32" s="41" t="s">
        <v>16</v>
      </c>
      <c r="B32" s="36" t="s">
        <v>57</v>
      </c>
      <c r="C32" s="45" t="s">
        <v>46</v>
      </c>
      <c r="D32" s="41" t="s">
        <v>49</v>
      </c>
      <c r="E32" s="36" t="s">
        <v>58</v>
      </c>
      <c r="F32" s="36" t="s">
        <v>120</v>
      </c>
      <c r="G32" s="41" t="s">
        <v>116</v>
      </c>
      <c r="H32" s="47" t="s">
        <v>48</v>
      </c>
      <c r="I32" s="42" t="s">
        <v>25</v>
      </c>
      <c r="J32" s="36" t="s">
        <v>47</v>
      </c>
      <c r="K32" s="61" t="s">
        <v>71</v>
      </c>
      <c r="L32" s="62" t="s">
        <v>67</v>
      </c>
      <c r="M32" s="62" t="s">
        <v>68</v>
      </c>
      <c r="N32" s="62" t="s">
        <v>69</v>
      </c>
      <c r="O32" s="62" t="s">
        <v>118</v>
      </c>
      <c r="P32" s="62" t="s">
        <v>119</v>
      </c>
      <c r="Q32" s="89" t="s">
        <v>122</v>
      </c>
    </row>
    <row r="33" spans="1:17" ht="30" x14ac:dyDescent="0.25">
      <c r="A33" s="35" t="s">
        <v>26</v>
      </c>
      <c r="B33" s="35" t="s">
        <v>44</v>
      </c>
      <c r="C33" s="35"/>
      <c r="D33" s="78">
        <v>100000</v>
      </c>
      <c r="E33" s="78">
        <v>1</v>
      </c>
      <c r="F33" s="37">
        <f>(D33*E33)*H33/G33*I33</f>
        <v>16666.666666666668</v>
      </c>
      <c r="G33" s="87">
        <f>6*12</f>
        <v>72</v>
      </c>
      <c r="H33" s="87">
        <v>24</v>
      </c>
      <c r="I33" s="88">
        <v>0.5</v>
      </c>
      <c r="J33" s="36" t="s">
        <v>112</v>
      </c>
      <c r="K33" s="78"/>
      <c r="L33" s="78"/>
      <c r="M33" s="78"/>
      <c r="N33" s="78">
        <v>8333.33</v>
      </c>
      <c r="O33" s="78"/>
      <c r="P33" s="78">
        <v>8333.34</v>
      </c>
      <c r="Q33" s="56">
        <f>SUM(K33:P33)-F33</f>
        <v>3.3333333303744439E-3</v>
      </c>
    </row>
    <row r="34" spans="1:17" x14ac:dyDescent="0.25">
      <c r="A34" s="35" t="s">
        <v>27</v>
      </c>
      <c r="B34" s="35" t="s">
        <v>28</v>
      </c>
      <c r="C34" s="35"/>
      <c r="D34" s="77">
        <v>500</v>
      </c>
      <c r="E34" s="78">
        <v>3</v>
      </c>
      <c r="F34" s="37">
        <f>(D34*E34)*H34/G34*I34</f>
        <v>1000</v>
      </c>
      <c r="G34" s="87">
        <f>3*12</f>
        <v>36</v>
      </c>
      <c r="H34" s="87">
        <v>24</v>
      </c>
      <c r="I34" s="88">
        <v>1</v>
      </c>
      <c r="J34" s="36" t="s">
        <v>111</v>
      </c>
      <c r="K34" s="78"/>
      <c r="L34" s="78">
        <v>1000</v>
      </c>
      <c r="M34" s="78"/>
      <c r="N34" s="78"/>
      <c r="O34" s="78"/>
      <c r="P34" s="78"/>
      <c r="Q34" s="56">
        <f t="shared" ref="Q34:Q35" si="9">SUM(J34:P34)-F34</f>
        <v>0</v>
      </c>
    </row>
    <row r="35" spans="1:17" ht="30" x14ac:dyDescent="0.25">
      <c r="A35" s="35" t="s">
        <v>43</v>
      </c>
      <c r="B35" s="35" t="s">
        <v>29</v>
      </c>
      <c r="C35" s="35"/>
      <c r="D35" s="77">
        <v>1200</v>
      </c>
      <c r="E35" s="78">
        <v>7</v>
      </c>
      <c r="F35" s="37">
        <f>(D35*E35)*H35/G35*I35</f>
        <v>40320</v>
      </c>
      <c r="G35" s="76">
        <v>5</v>
      </c>
      <c r="H35" s="76">
        <v>24</v>
      </c>
      <c r="I35" s="88">
        <v>1</v>
      </c>
      <c r="J35" s="36" t="s">
        <v>112</v>
      </c>
      <c r="K35" s="78"/>
      <c r="L35" s="78">
        <v>40320</v>
      </c>
      <c r="M35" s="78"/>
      <c r="N35" s="78"/>
      <c r="O35" s="78"/>
      <c r="P35" s="78"/>
      <c r="Q35" s="56">
        <f t="shared" si="9"/>
        <v>0</v>
      </c>
    </row>
    <row r="36" spans="1:17" x14ac:dyDescent="0.25">
      <c r="A36" s="49" t="s">
        <v>51</v>
      </c>
      <c r="B36" s="49"/>
      <c r="C36" s="49"/>
      <c r="D36" s="49"/>
      <c r="E36" s="49"/>
      <c r="F36" s="50"/>
      <c r="G36" s="50"/>
      <c r="H36" s="50"/>
      <c r="I36" s="51"/>
      <c r="J36" s="49"/>
      <c r="K36" s="59"/>
      <c r="L36" s="59"/>
      <c r="M36" s="59"/>
      <c r="N36" s="59"/>
      <c r="O36" s="59"/>
      <c r="P36" s="59"/>
      <c r="Q36" s="56">
        <f t="shared" ref="Q36:Q37" si="10">SUM(J36:P36)-I36</f>
        <v>0</v>
      </c>
    </row>
    <row r="37" spans="1:17" x14ac:dyDescent="0.25">
      <c r="A37" s="35" t="s">
        <v>52</v>
      </c>
      <c r="B37" s="35"/>
      <c r="C37" s="35"/>
      <c r="D37" s="35"/>
      <c r="E37" s="35"/>
      <c r="F37" s="37"/>
      <c r="G37" s="37"/>
      <c r="H37" s="37"/>
      <c r="I37" s="44"/>
      <c r="J37" s="35"/>
      <c r="K37" s="59"/>
      <c r="L37" s="59"/>
      <c r="M37" s="59"/>
      <c r="N37" s="59"/>
      <c r="O37" s="59"/>
      <c r="P37" s="59"/>
      <c r="Q37" s="56">
        <f t="shared" si="10"/>
        <v>0</v>
      </c>
    </row>
    <row r="38" spans="1:17" x14ac:dyDescent="0.25">
      <c r="A38" s="40"/>
      <c r="B38" s="40"/>
      <c r="C38" s="40"/>
      <c r="D38" s="40"/>
      <c r="E38" s="40"/>
      <c r="F38" s="40"/>
      <c r="G38" s="40"/>
      <c r="H38" s="40"/>
      <c r="I38" s="40"/>
      <c r="J38" s="40"/>
      <c r="K38" s="40"/>
      <c r="L38" s="40"/>
      <c r="M38" s="40"/>
      <c r="N38" s="40"/>
      <c r="O38" s="40"/>
      <c r="P38" s="40"/>
      <c r="Q38" s="40"/>
    </row>
    <row r="39" spans="1:17" x14ac:dyDescent="0.25">
      <c r="O39" s="23"/>
    </row>
    <row r="40" spans="1:17" ht="18.75" x14ac:dyDescent="0.3">
      <c r="A40" s="106" t="s">
        <v>115</v>
      </c>
      <c r="B40" s="106"/>
      <c r="C40" s="106"/>
      <c r="D40" s="106"/>
      <c r="E40" s="106"/>
      <c r="F40" s="83">
        <f>SUM(F43:F47)</f>
        <v>195000</v>
      </c>
      <c r="G40" s="83"/>
      <c r="H40" s="63">
        <f t="shared" ref="H40:M40" si="11">SUM(H43:H47)</f>
        <v>0</v>
      </c>
      <c r="I40" s="63">
        <f t="shared" si="11"/>
        <v>0</v>
      </c>
      <c r="J40" s="63">
        <f t="shared" si="11"/>
        <v>0</v>
      </c>
      <c r="K40" s="63">
        <f t="shared" si="11"/>
        <v>50000</v>
      </c>
      <c r="L40" s="63">
        <f t="shared" si="11"/>
        <v>50000</v>
      </c>
      <c r="M40" s="63">
        <f t="shared" si="11"/>
        <v>95000</v>
      </c>
    </row>
    <row r="41" spans="1:17" x14ac:dyDescent="0.25">
      <c r="A41" s="32"/>
      <c r="B41" s="32"/>
      <c r="C41" s="32"/>
      <c r="D41" s="32"/>
      <c r="E41" s="32"/>
      <c r="F41" s="32"/>
      <c r="G41" s="23"/>
    </row>
    <row r="42" spans="1:17" ht="75" x14ac:dyDescent="0.25">
      <c r="A42" s="45" t="s">
        <v>16</v>
      </c>
      <c r="B42" s="45" t="s">
        <v>45</v>
      </c>
      <c r="C42" s="45" t="s">
        <v>46</v>
      </c>
      <c r="D42" s="41" t="s">
        <v>49</v>
      </c>
      <c r="E42" s="36" t="s">
        <v>58</v>
      </c>
      <c r="F42" s="36" t="s">
        <v>60</v>
      </c>
      <c r="G42" s="46" t="s">
        <v>30</v>
      </c>
      <c r="H42" s="61" t="s">
        <v>71</v>
      </c>
      <c r="I42" s="62" t="s">
        <v>67</v>
      </c>
      <c r="J42" s="62" t="s">
        <v>68</v>
      </c>
      <c r="K42" s="62" t="s">
        <v>69</v>
      </c>
      <c r="L42" s="62" t="s">
        <v>118</v>
      </c>
      <c r="M42" s="62" t="s">
        <v>119</v>
      </c>
      <c r="N42" s="11" t="s">
        <v>121</v>
      </c>
    </row>
    <row r="43" spans="1:17" ht="45" x14ac:dyDescent="0.25">
      <c r="A43" s="35" t="s">
        <v>31</v>
      </c>
      <c r="B43" s="35" t="s">
        <v>32</v>
      </c>
      <c r="C43" s="35"/>
      <c r="D43" s="78">
        <v>150000</v>
      </c>
      <c r="E43" s="78">
        <v>1</v>
      </c>
      <c r="F43" s="37">
        <f>D43*E43</f>
        <v>150000</v>
      </c>
      <c r="G43" s="36" t="s">
        <v>112</v>
      </c>
      <c r="H43" s="58"/>
      <c r="I43" s="58"/>
      <c r="J43" s="58"/>
      <c r="K43" s="58">
        <v>50000</v>
      </c>
      <c r="L43" s="58">
        <v>50000</v>
      </c>
      <c r="M43" s="58">
        <v>50000</v>
      </c>
      <c r="N43" s="56">
        <f>SUM(H43:M43)-F43</f>
        <v>0</v>
      </c>
    </row>
    <row r="44" spans="1:17" ht="45" x14ac:dyDescent="0.25">
      <c r="A44" s="35" t="s">
        <v>33</v>
      </c>
      <c r="B44" s="35" t="s">
        <v>34</v>
      </c>
      <c r="C44" s="35"/>
      <c r="D44" s="78">
        <v>15000</v>
      </c>
      <c r="E44" s="78">
        <v>3</v>
      </c>
      <c r="F44" s="37">
        <f t="shared" ref="F44" si="12">D44*E44</f>
        <v>45000</v>
      </c>
      <c r="G44" s="36" t="s">
        <v>112</v>
      </c>
      <c r="H44" s="58"/>
      <c r="I44" s="58"/>
      <c r="J44" s="58"/>
      <c r="K44" s="58"/>
      <c r="L44" s="58"/>
      <c r="M44" s="58">
        <v>45000</v>
      </c>
      <c r="N44" s="56">
        <f>SUM(H44:M44)-F44</f>
        <v>0</v>
      </c>
    </row>
    <row r="45" spans="1:17" x14ac:dyDescent="0.25">
      <c r="A45" s="35"/>
      <c r="B45" s="35"/>
      <c r="C45" s="35"/>
      <c r="D45" s="78"/>
      <c r="E45" s="78"/>
      <c r="F45" s="37"/>
      <c r="G45" s="36"/>
      <c r="H45" s="58"/>
      <c r="I45" s="58"/>
      <c r="J45" s="58"/>
      <c r="K45" s="58"/>
      <c r="L45" s="58"/>
      <c r="M45" s="58"/>
      <c r="N45" s="56">
        <f>SUM(H45:M45)-F45</f>
        <v>0</v>
      </c>
    </row>
    <row r="46" spans="1:17" x14ac:dyDescent="0.25">
      <c r="A46" s="49" t="s">
        <v>51</v>
      </c>
      <c r="B46" s="49"/>
      <c r="C46" s="49"/>
      <c r="D46" s="49"/>
      <c r="E46" s="49"/>
      <c r="F46" s="50"/>
      <c r="G46" s="52"/>
      <c r="H46" s="59"/>
      <c r="I46" s="59"/>
      <c r="J46" s="59"/>
      <c r="K46" s="59"/>
      <c r="L46" s="59"/>
      <c r="M46" s="59"/>
      <c r="N46" s="56">
        <f>SUM(H46:M46)-F46</f>
        <v>0</v>
      </c>
    </row>
    <row r="47" spans="1:17" x14ac:dyDescent="0.25">
      <c r="A47" s="35" t="s">
        <v>53</v>
      </c>
      <c r="B47" s="35"/>
      <c r="C47" s="35"/>
      <c r="D47" s="35"/>
      <c r="E47" s="35"/>
      <c r="F47" s="37"/>
      <c r="G47" s="36"/>
      <c r="H47" s="59"/>
      <c r="I47" s="59"/>
      <c r="J47" s="59"/>
      <c r="K47" s="59"/>
      <c r="L47" s="59"/>
      <c r="M47" s="59"/>
      <c r="N47" s="56">
        <f>SUM(H47:M47)-F47</f>
        <v>0</v>
      </c>
    </row>
    <row r="49" spans="1:1" x14ac:dyDescent="0.25">
      <c r="A49" t="s">
        <v>65</v>
      </c>
    </row>
    <row r="50" spans="1:1" x14ac:dyDescent="0.25">
      <c r="A50" s="55" t="s">
        <v>64</v>
      </c>
    </row>
  </sheetData>
  <mergeCells count="9">
    <mergeCell ref="A18:E18"/>
    <mergeCell ref="A30:E30"/>
    <mergeCell ref="A40:E40"/>
    <mergeCell ref="A1:N1"/>
    <mergeCell ref="A2:M2"/>
    <mergeCell ref="A4:E4"/>
    <mergeCell ref="A5:E5"/>
    <mergeCell ref="A14:D14"/>
    <mergeCell ref="A15:D15"/>
  </mergeCells>
  <conditionalFormatting sqref="N8:N12 Q33:Q37">
    <cfRule type="cellIs" dxfId="2" priority="3" operator="equal">
      <formula>0</formula>
    </cfRule>
  </conditionalFormatting>
  <conditionalFormatting sqref="O21:O27">
    <cfRule type="cellIs" dxfId="1" priority="2" operator="equal">
      <formula>0</formula>
    </cfRule>
  </conditionalFormatting>
  <conditionalFormatting sqref="N43:N47">
    <cfRule type="cellIs" dxfId="0" priority="1" operator="equal">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55B99EDF30AE14E999A2C6A263D8EA3" ma:contentTypeVersion="2" ma:contentTypeDescription="Crear nuevo documento." ma:contentTypeScope="" ma:versionID="63e4cc1351eda2374056d17fc06af874">
  <xsd:schema xmlns:xsd="http://www.w3.org/2001/XMLSchema" xmlns:xs="http://www.w3.org/2001/XMLSchema" xmlns:p="http://schemas.microsoft.com/office/2006/metadata/properties" xmlns:ns2="bedcd467-dae6-4a3d-995b-4a222b6f34f3" targetNamespace="http://schemas.microsoft.com/office/2006/metadata/properties" ma:root="true" ma:fieldsID="beddd9f05757f497cd21133b69161684" ns2:_="">
    <xsd:import namespace="bedcd467-dae6-4a3d-995b-4a222b6f34f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dcd467-dae6-4a3d-995b-4a222b6f34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D73445-FB90-40FC-B4DD-089F5D73C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dcd467-dae6-4a3d-995b-4a222b6f34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99DAED-2757-4323-8492-64E33D8BE82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6AA115B-856D-49AA-91E5-4504856E5F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Notice à lire</vt:lpstr>
      <vt:lpstr>DATOS FINANCIEROS PROYECTO </vt:lpstr>
      <vt:lpstr>Datos Financiero Socio</vt:lpstr>
      <vt:lpstr>JdF-CdF</vt:lpstr>
      <vt:lpstr>Socio_2</vt:lpstr>
      <vt:lpstr>Socio_3</vt:lpstr>
      <vt:lpstr>Socio_4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cp:revision/>
  <dcterms:created xsi:type="dcterms:W3CDTF">2023-01-10T17:16:44Z</dcterms:created>
  <dcterms:modified xsi:type="dcterms:W3CDTF">2023-03-09T09:47:05Z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0x010100255B99EDF30AE14E999A2C6A263D8EA3</vt:lpwstr>
  </property>
</Properties>
</file>